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215" tabRatio="500" firstSheet="13" activeTab="21"/>
  </bookViews>
  <sheets>
    <sheet name="01.03" sheetId="48" r:id="rId1"/>
    <sheet name="02.03." sheetId="58" r:id="rId2"/>
    <sheet name="03.03" sheetId="57" r:id="rId3"/>
    <sheet name="04.03" sheetId="66" r:id="rId4"/>
    <sheet name="05.03" sheetId="67" r:id="rId5"/>
    <sheet name="09.03" sheetId="68" r:id="rId6"/>
    <sheet name="10.03" sheetId="69" r:id="rId7"/>
    <sheet name="11.03." sheetId="71" r:id="rId8"/>
    <sheet name="14.03" sheetId="72" r:id="rId9"/>
    <sheet name="15.03" sheetId="73" r:id="rId10"/>
    <sheet name="16.03" sheetId="60" r:id="rId11"/>
    <sheet name="17.03" sheetId="56" r:id="rId12"/>
    <sheet name="18,03" sheetId="74" r:id="rId13"/>
    <sheet name="21.03" sheetId="75" r:id="rId14"/>
    <sheet name="22.03" sheetId="61" r:id="rId15"/>
    <sheet name="23.03" sheetId="76" r:id="rId16"/>
    <sheet name="24.03" sheetId="77" r:id="rId17"/>
    <sheet name="25.03" sheetId="78" r:id="rId18"/>
    <sheet name="28.03" sheetId="63" r:id="rId19"/>
    <sheet name="29.03." sheetId="79" r:id="rId20"/>
    <sheet name="30.03" sheetId="80" r:id="rId21"/>
    <sheet name="31.03." sheetId="81" r:id="rId22"/>
  </sheets>
  <calcPr calcId="144525" refMode="R1C1"/>
</workbook>
</file>

<file path=xl/sharedStrings.xml><?xml version="1.0" encoding="utf-8"?>
<sst xmlns="http://schemas.openxmlformats.org/spreadsheetml/2006/main" count="1187" uniqueCount="213">
  <si>
    <t>Количество продуктов питания, подлежащих закладке на 1 человека</t>
  </si>
  <si>
    <t xml:space="preserve">01 марта  2022                                 144 чел                            </t>
  </si>
  <si>
    <t>Молоко</t>
  </si>
  <si>
    <t>Масло сливочное</t>
  </si>
  <si>
    <t>Сахар</t>
  </si>
  <si>
    <t>Геркулес</t>
  </si>
  <si>
    <t>Фасоль</t>
  </si>
  <si>
    <t>Лимон</t>
  </si>
  <si>
    <t>Чай</t>
  </si>
  <si>
    <t>Апельсины</t>
  </si>
  <si>
    <t>Хлеб пшеничный</t>
  </si>
  <si>
    <t>Хлеб ржаной</t>
  </si>
  <si>
    <t>Ягода</t>
  </si>
  <si>
    <t>Картофель</t>
  </si>
  <si>
    <t>Лук</t>
  </si>
  <si>
    <t>Морковь</t>
  </si>
  <si>
    <t>Масло растительное</t>
  </si>
  <si>
    <t>Грудка куриная</t>
  </si>
  <si>
    <t>Яблоко</t>
  </si>
  <si>
    <t>Мука</t>
  </si>
  <si>
    <t>Окорок свиной</t>
  </si>
  <si>
    <t>Сыр</t>
  </si>
  <si>
    <t>Какао</t>
  </si>
  <si>
    <t>Дрожжи</t>
  </si>
  <si>
    <t>Капкуста квашенная</t>
  </si>
  <si>
    <t>Яйца</t>
  </si>
  <si>
    <t>Соль</t>
  </si>
  <si>
    <t>Повидло</t>
  </si>
  <si>
    <t>человек</t>
  </si>
  <si>
    <r>
      <rPr>
        <b/>
        <sz val="12"/>
        <rFont val="Times New Roman"/>
        <charset val="204"/>
      </rPr>
      <t>1 завтрак</t>
    </r>
    <r>
      <rPr>
        <sz val="12"/>
        <rFont val="Times New Roman"/>
        <charset val="204"/>
      </rPr>
      <t xml:space="preserve"> </t>
    </r>
  </si>
  <si>
    <t>Каша  овсянная молочная</t>
  </si>
  <si>
    <t>Выдано 26 н.ед</t>
  </si>
  <si>
    <t>Чай с сахаром и лимоном</t>
  </si>
  <si>
    <t>Хлеб с маслом и сыром</t>
  </si>
  <si>
    <t>2 завтрак</t>
  </si>
  <si>
    <t>Обед</t>
  </si>
  <si>
    <t>Суп фасолевый</t>
  </si>
  <si>
    <t>Котлета мясная</t>
  </si>
  <si>
    <t>Картофельное пюре</t>
  </si>
  <si>
    <t>Салат из квашенной капусты</t>
  </si>
  <si>
    <t>Компот из яблок и ягод</t>
  </si>
  <si>
    <t>Хлеб</t>
  </si>
  <si>
    <t>Полдник</t>
  </si>
  <si>
    <t>Оладьи с повидлом</t>
  </si>
  <si>
    <t>Какао с молоком</t>
  </si>
  <si>
    <t>Итого на человека</t>
  </si>
  <si>
    <t>Итого к выдаче</t>
  </si>
  <si>
    <t>Цена</t>
  </si>
  <si>
    <t>На сумму</t>
  </si>
  <si>
    <t>Заведующий МДОУ ________________ Е.А. Бабенко 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</si>
  <si>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Повар ______________ А.Н 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</si>
  <si>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</si>
  <si>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02 марта 2022                                150 чел                            </t>
  </si>
  <si>
    <t>Манка</t>
  </si>
  <si>
    <t>Перловка</t>
  </si>
  <si>
    <t>Бананы</t>
  </si>
  <si>
    <t>Капуста</t>
  </si>
  <si>
    <t>Сухофрукты</t>
  </si>
  <si>
    <t>Огурцы соленые</t>
  </si>
  <si>
    <t>Сметана</t>
  </si>
  <si>
    <t>Творог</t>
  </si>
  <si>
    <t>Яйцо</t>
  </si>
  <si>
    <t>Ванилин</t>
  </si>
  <si>
    <t xml:space="preserve">Каша манная молочная </t>
  </si>
  <si>
    <t>Выдано 23 н.ед</t>
  </si>
  <si>
    <t>Чай с лимоном и сахаром</t>
  </si>
  <si>
    <t xml:space="preserve">Хлеб с маслом </t>
  </si>
  <si>
    <t>Рассольник с мясом и сметаной</t>
  </si>
  <si>
    <t>Капуста тушенная с мясом</t>
  </si>
  <si>
    <t>Компот изсухофруктов</t>
  </si>
  <si>
    <t>,</t>
  </si>
  <si>
    <t>Запеканка творожная</t>
  </si>
  <si>
    <t>Соус сметанный</t>
  </si>
  <si>
    <t>Чай с сахаром</t>
  </si>
  <si>
    <t>Заведующий МДОУ ________________ Е.А. Бабенко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</si>
  <si>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 Повар ______________ А.Н 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</si>
  <si>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</si>
  <si>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03 марта 2022                                 150 чел                            </t>
  </si>
  <si>
    <t>Пшено</t>
  </si>
  <si>
    <t>Рис</t>
  </si>
  <si>
    <t xml:space="preserve">Грудка куриная </t>
  </si>
  <si>
    <t>Макароны</t>
  </si>
  <si>
    <t>Иммуноцея</t>
  </si>
  <si>
    <t>Снежок</t>
  </si>
  <si>
    <t>яйцо</t>
  </si>
  <si>
    <t>Лимонная кислота</t>
  </si>
  <si>
    <t>Томатная паста</t>
  </si>
  <si>
    <t>Каша молочная "Дружба"</t>
  </si>
  <si>
    <t>Выдано 28 н.ед</t>
  </si>
  <si>
    <t>Борщ с мясом и сметаной</t>
  </si>
  <si>
    <t>Гуляш мясной</t>
  </si>
  <si>
    <t>Гречка отварная</t>
  </si>
  <si>
    <t>Компот из сухофруктов</t>
  </si>
  <si>
    <t>Булочка с творогом</t>
  </si>
  <si>
    <t xml:space="preserve">04 марта 2021                                149 чел                            </t>
  </si>
  <si>
    <t>Гречка</t>
  </si>
  <si>
    <t>Капуста квашенная</t>
  </si>
  <si>
    <t>Вермишель</t>
  </si>
  <si>
    <t>Рыба Минтай</t>
  </si>
  <si>
    <t>Сосиска</t>
  </si>
  <si>
    <t>Каша гречневая молочная</t>
  </si>
  <si>
    <t>Выдано 24 н.ед</t>
  </si>
  <si>
    <t>Суп вермишелевый с мясом</t>
  </si>
  <si>
    <t>Салат из квашенной капусты с луком</t>
  </si>
  <si>
    <t>Рыба тушенная</t>
  </si>
  <si>
    <t>Пюре картофельное</t>
  </si>
  <si>
    <t>Сосиска в тесте</t>
  </si>
  <si>
    <t xml:space="preserve">05 марта 2022                                        122 чел                            </t>
  </si>
  <si>
    <t>Горох</t>
  </si>
  <si>
    <t>Грудка</t>
  </si>
  <si>
    <t>Свекла</t>
  </si>
  <si>
    <t>Шоколадная монета</t>
  </si>
  <si>
    <t>Суп вермишелевый молочный</t>
  </si>
  <si>
    <t>Выдано 22 н.ед</t>
  </si>
  <si>
    <t>Суп гороховый с мясом</t>
  </si>
  <si>
    <t>Плов с курицей</t>
  </si>
  <si>
    <t>Салат из свеклы и яблок</t>
  </si>
  <si>
    <t>Омлет</t>
  </si>
  <si>
    <t xml:space="preserve">09 марта 2022                             139 чел                            </t>
  </si>
  <si>
    <t>Лимоны</t>
  </si>
  <si>
    <t>Груши</t>
  </si>
  <si>
    <t>С/фрукты</t>
  </si>
  <si>
    <t>Каша манная молочная</t>
  </si>
  <si>
    <t>Выдано 25 н.ед</t>
  </si>
  <si>
    <t>Бощ с мясом и сметаной</t>
  </si>
  <si>
    <t>Котлета мясная с гречкой</t>
  </si>
  <si>
    <t>Соус томатный</t>
  </si>
  <si>
    <t xml:space="preserve">10 марта 2022                                126 чел                            </t>
  </si>
  <si>
    <t>Рыба Горбуша</t>
  </si>
  <si>
    <t>Печенье</t>
  </si>
  <si>
    <t>Сок</t>
  </si>
  <si>
    <t>Крахмал</t>
  </si>
  <si>
    <t>Каша овсянная молочная</t>
  </si>
  <si>
    <t>Выдано 30 н.ед</t>
  </si>
  <si>
    <t>Суп рыбный со сметаной</t>
  </si>
  <si>
    <t>Макароны отварные</t>
  </si>
  <si>
    <t>Биточки манные</t>
  </si>
  <si>
    <t>Соус ягодный</t>
  </si>
  <si>
    <t xml:space="preserve">11 марта 2022                               137 чел                            </t>
  </si>
  <si>
    <t>Пшеничная крупа "Увелка"</t>
  </si>
  <si>
    <t>Голень индейки</t>
  </si>
  <si>
    <t>Банан</t>
  </si>
  <si>
    <t>Куриная грудка</t>
  </si>
  <si>
    <t>Сосиски</t>
  </si>
  <si>
    <t>Каша пшеничная молочная</t>
  </si>
  <si>
    <t>Хлеб с сыром</t>
  </si>
  <si>
    <t>Суп крестьянский с мясом</t>
  </si>
  <si>
    <t>Запеканка картофельная с мясом</t>
  </si>
  <si>
    <t xml:space="preserve">14 марта  2022                                 145 чел                            </t>
  </si>
  <si>
    <t>Зеленый горошек</t>
  </si>
  <si>
    <t>Макароны с маслом и сыром</t>
  </si>
  <si>
    <t>Суп картофельный с мясом и клецками</t>
  </si>
  <si>
    <t>Салат из зеленого горошка</t>
  </si>
  <si>
    <t>Компот из  сухофруктов</t>
  </si>
  <si>
    <t>Каша пшенная молочная</t>
  </si>
  <si>
    <t xml:space="preserve">15 марта   2022                                    148 чел                            </t>
  </si>
  <si>
    <t>Хлеб с маслом</t>
  </si>
  <si>
    <t>Суп рассольник с мясом и сметаной</t>
  </si>
  <si>
    <t>0,011,2</t>
  </si>
  <si>
    <t>Мясо тушенное с рисом</t>
  </si>
  <si>
    <t xml:space="preserve">16 марта 2022                               151 чел                            </t>
  </si>
  <si>
    <t xml:space="preserve">Гуляш мясной с </t>
  </si>
  <si>
    <t>отварными макаронами</t>
  </si>
  <si>
    <t xml:space="preserve">17 марта 2022                                     149 чел                            </t>
  </si>
  <si>
    <t>Апельсин</t>
  </si>
  <si>
    <t>Выдано 27 н.ед</t>
  </si>
  <si>
    <t>Ленивые голубцы</t>
  </si>
  <si>
    <t>с отварным рисом</t>
  </si>
  <si>
    <t>Томатный соус</t>
  </si>
  <si>
    <t>Ватрушка с творогом</t>
  </si>
  <si>
    <t xml:space="preserve">18 марта 2022                                140 чел                            </t>
  </si>
  <si>
    <t>Рыба минтай</t>
  </si>
  <si>
    <t>Выдано 29 н.ед</t>
  </si>
  <si>
    <t xml:space="preserve">Хлеб с маслом  </t>
  </si>
  <si>
    <t>Свекольник с мясом и сметаной</t>
  </si>
  <si>
    <t>Биточки рыбные</t>
  </si>
  <si>
    <t>Компот из фруктов и ягод</t>
  </si>
  <si>
    <t xml:space="preserve">21 марта  2022                                 114 чел                            </t>
  </si>
  <si>
    <t>Вафли</t>
  </si>
  <si>
    <t>Щи из квашенной капусты с мясом и сметаной</t>
  </si>
  <si>
    <t>с отварной гречкой</t>
  </si>
  <si>
    <t xml:space="preserve">22 марта   2022                                  126 чел                            </t>
  </si>
  <si>
    <t>Пшеничная круцпа "Увелка"</t>
  </si>
  <si>
    <t>Конфеты</t>
  </si>
  <si>
    <t>Хлеб с маслом  и сыром</t>
  </si>
  <si>
    <t>Конфета</t>
  </si>
  <si>
    <t xml:space="preserve">23 марта 2022                                123 чел                            </t>
  </si>
  <si>
    <t>Рыба Хек</t>
  </si>
  <si>
    <t>Сосиска отварная</t>
  </si>
  <si>
    <t>Омлет с молоком</t>
  </si>
  <si>
    <t xml:space="preserve">24 марта 2022                               124 чел                            </t>
  </si>
  <si>
    <t>Ряженка</t>
  </si>
  <si>
    <t>Суп рассольник со сметаной</t>
  </si>
  <si>
    <t>Булочка с повидлом</t>
  </si>
  <si>
    <t xml:space="preserve">25 марта 2022                                124 чел                            </t>
  </si>
  <si>
    <t>Борщ из свежей капусты с мясом и сметаной</t>
  </si>
  <si>
    <t>Рыба тушенная с</t>
  </si>
  <si>
    <t>отварным рисом</t>
  </si>
  <si>
    <t xml:space="preserve">28 марта  2022                                 116 чел                            </t>
  </si>
  <si>
    <t>Котлеты мясные</t>
  </si>
  <si>
    <t>Компот из  яблок и ягод</t>
  </si>
  <si>
    <t xml:space="preserve">29 марта  2022                                 121 чел                            </t>
  </si>
  <si>
    <t xml:space="preserve">30 марта 2022                               119 чел                            </t>
  </si>
  <si>
    <t>Пшеничная крупа</t>
  </si>
  <si>
    <t>Филе Минтая</t>
  </si>
  <si>
    <t xml:space="preserve">Рыба тушенная с овощами и  </t>
  </si>
  <si>
    <t xml:space="preserve">31 марта 2022                                120 чел                            </t>
  </si>
  <si>
    <t>Цыплята бройлерные</t>
  </si>
  <si>
    <t>Бананя</t>
  </si>
  <si>
    <t>Петрушка</t>
  </si>
  <si>
    <t>Укроп</t>
  </si>
  <si>
    <t>Суп крестьянский с пшеном</t>
  </si>
  <si>
    <t>Гречка с маслом</t>
  </si>
</sst>
</file>

<file path=xl/styles.xml><?xml version="1.0" encoding="utf-8"?>
<styleSheet xmlns="http://schemas.openxmlformats.org/spreadsheetml/2006/main">
  <numFmts count="6">
    <numFmt numFmtId="176" formatCode="_-* #\ ##0_-;\-* #\ ##0_-;_-* &quot;-&quot;_-;_-@_-"/>
    <numFmt numFmtId="177" formatCode="_-* #\ ##0_-;\-&quot;₽&quot;* #\ ##0_-;_-&quot;₽&quot;* &quot;-&quot;_-;_-@_-"/>
    <numFmt numFmtId="178" formatCode="_-* #\ ##0.00_-;\-* #\ ##0.00_-;_-* &quot;-&quot;??_-;_-@_-"/>
    <numFmt numFmtId="179" formatCode="_-&quot;₽&quot;* #\ ##0.00_-;\-&quot;₽&quot;* #\ ##0.00_-;_-&quot;₽&quot;* &quot;-&quot;??_-;_-@_-"/>
    <numFmt numFmtId="180" formatCode="0.000"/>
    <numFmt numFmtId="181" formatCode="0.0000"/>
  </numFmts>
  <fonts count="31">
    <font>
      <sz val="10"/>
      <name val="Arial"/>
      <charset val="204"/>
    </font>
    <font>
      <b/>
      <sz val="12"/>
      <name val="Arial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Cambria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9"/>
      <name val="Arial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7" fontId="0" fillId="0" borderId="0" applyBorder="0" applyAlignment="0" applyProtection="0"/>
    <xf numFmtId="0" fontId="12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6" fontId="0" fillId="0" borderId="0" applyBorder="0" applyAlignment="0" applyProtection="0"/>
    <xf numFmtId="179" fontId="0" fillId="0" borderId="0" applyBorder="0" applyAlignment="0" applyProtection="0"/>
    <xf numFmtId="178" fontId="0" fillId="0" borderId="0" applyBorder="0" applyAlignment="0" applyProtection="0"/>
    <xf numFmtId="0" fontId="12" fillId="15" borderId="0" applyNumberFormat="0" applyBorder="0" applyAlignment="0" applyProtection="0">
      <alignment vertical="center"/>
    </xf>
    <xf numFmtId="9" fontId="0" fillId="0" borderId="0" applyBorder="0" applyAlignment="0" applyProtection="0"/>
    <xf numFmtId="0" fontId="12" fillId="16" borderId="0" applyNumberFormat="0" applyBorder="0" applyAlignment="0" applyProtection="0">
      <alignment vertical="center"/>
    </xf>
    <xf numFmtId="0" fontId="16" fillId="0" borderId="53" applyNumberFormat="0" applyFill="0" applyAlignment="0" applyProtection="0">
      <alignment vertical="center"/>
    </xf>
    <xf numFmtId="0" fontId="18" fillId="17" borderId="5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2" borderId="5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54" applyNumberFormat="0" applyFill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8" fillId="0" borderId="5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3" borderId="57" applyNumberFormat="0" applyAlignment="0" applyProtection="0">
      <alignment vertical="center"/>
    </xf>
    <xf numFmtId="0" fontId="13" fillId="10" borderId="52" applyNumberFormat="0" applyAlignment="0" applyProtection="0">
      <alignment vertical="center"/>
    </xf>
    <xf numFmtId="0" fontId="26" fillId="17" borderId="57" applyNumberFormat="0" applyAlignment="0" applyProtection="0">
      <alignment vertical="center"/>
    </xf>
    <xf numFmtId="0" fontId="30" fillId="0" borderId="5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91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textRotation="90" wrapText="1"/>
    </xf>
    <xf numFmtId="0" fontId="0" fillId="0" borderId="18" xfId="0" applyBorder="1"/>
    <xf numFmtId="180" fontId="0" fillId="0" borderId="3" xfId="0" applyNumberFormat="1" applyBorder="1"/>
    <xf numFmtId="180" fontId="0" fillId="0" borderId="4" xfId="0" applyNumberFormat="1" applyBorder="1"/>
    <xf numFmtId="181" fontId="0" fillId="0" borderId="4" xfId="0" applyNumberFormat="1" applyBorder="1"/>
    <xf numFmtId="0" fontId="4" fillId="0" borderId="19" xfId="0" applyFont="1" applyBorder="1" applyAlignment="1">
      <alignment horizontal="left" vertical="center" textRotation="90" wrapText="1"/>
    </xf>
    <xf numFmtId="0" fontId="0" fillId="0" borderId="20" xfId="0" applyBorder="1"/>
    <xf numFmtId="180" fontId="0" fillId="0" borderId="7" xfId="0" applyNumberFormat="1" applyBorder="1"/>
    <xf numFmtId="180" fontId="0" fillId="0" borderId="8" xfId="0" applyNumberFormat="1" applyBorder="1"/>
    <xf numFmtId="181" fontId="0" fillId="0" borderId="8" xfId="0" applyNumberFormat="1" applyBorder="1"/>
    <xf numFmtId="0" fontId="5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left" vertical="center" textRotation="90" wrapText="1"/>
    </xf>
    <xf numFmtId="0" fontId="0" fillId="0" borderId="22" xfId="0" applyBorder="1"/>
    <xf numFmtId="180" fontId="0" fillId="0" borderId="11" xfId="0" applyNumberFormat="1" applyBorder="1"/>
    <xf numFmtId="180" fontId="0" fillId="0" borderId="12" xfId="0" applyNumberFormat="1" applyBorder="1"/>
    <xf numFmtId="181" fontId="0" fillId="0" borderId="12" xfId="0" applyNumberFormat="1" applyBorder="1"/>
    <xf numFmtId="0" fontId="4" fillId="0" borderId="23" xfId="0" applyFont="1" applyBorder="1" applyAlignment="1">
      <alignment horizontal="left" vertical="center" textRotation="90" wrapText="1"/>
    </xf>
    <xf numFmtId="180" fontId="0" fillId="0" borderId="24" xfId="0" applyNumberFormat="1" applyBorder="1"/>
    <xf numFmtId="180" fontId="0" fillId="0" borderId="25" xfId="0" applyNumberFormat="1" applyBorder="1"/>
    <xf numFmtId="181" fontId="0" fillId="0" borderId="25" xfId="0" applyNumberFormat="1" applyBorder="1"/>
    <xf numFmtId="0" fontId="3" fillId="0" borderId="2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20" xfId="0" applyFont="1" applyBorder="1"/>
    <xf numFmtId="0" fontId="5" fillId="0" borderId="28" xfId="0" applyFont="1" applyBorder="1"/>
    <xf numFmtId="0" fontId="3" fillId="0" borderId="29" xfId="0" applyFont="1" applyBorder="1" applyAlignment="1">
      <alignment horizontal="center" vertical="center" textRotation="90" wrapText="1"/>
    </xf>
    <xf numFmtId="0" fontId="0" fillId="0" borderId="30" xfId="0" applyBorder="1"/>
    <xf numFmtId="0" fontId="0" fillId="0" borderId="31" xfId="0" applyBorder="1"/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2" fontId="0" fillId="0" borderId="7" xfId="0" applyNumberFormat="1" applyFill="1" applyBorder="1"/>
    <xf numFmtId="2" fontId="0" fillId="0" borderId="8" xfId="0" applyNumberFormat="1" applyFill="1" applyBorder="1"/>
    <xf numFmtId="2" fontId="6" fillId="0" borderId="8" xfId="0" applyNumberFormat="1" applyFont="1" applyFill="1" applyBorder="1" applyAlignment="1">
      <alignment horizontal="right" vertical="top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2" fontId="0" fillId="0" borderId="11" xfId="0" applyNumberFormat="1" applyBorder="1"/>
    <xf numFmtId="0" fontId="3" fillId="0" borderId="0" xfId="0" applyFont="1" applyBorder="1" applyAlignment="1">
      <alignment horizontal="center" vertical="center" textRotation="90" wrapText="1"/>
    </xf>
    <xf numFmtId="2" fontId="0" fillId="0" borderId="0" xfId="0" applyNumberFormat="1" applyBorder="1"/>
    <xf numFmtId="0" fontId="7" fillId="0" borderId="0" xfId="0" applyFont="1"/>
    <xf numFmtId="2" fontId="0" fillId="0" borderId="8" xfId="0" applyNumberFormat="1" applyBorder="1"/>
    <xf numFmtId="180" fontId="0" fillId="0" borderId="36" xfId="0" applyNumberFormat="1" applyBorder="1"/>
    <xf numFmtId="180" fontId="0" fillId="0" borderId="37" xfId="0" applyNumberFormat="1" applyBorder="1"/>
    <xf numFmtId="180" fontId="0" fillId="0" borderId="38" xfId="0" applyNumberFormat="1" applyBorder="1"/>
    <xf numFmtId="180" fontId="0" fillId="0" borderId="39" xfId="0" applyNumberFormat="1" applyBorder="1"/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80" fontId="1" fillId="0" borderId="44" xfId="0" applyNumberFormat="1" applyFont="1" applyBorder="1" applyAlignment="1">
      <alignment horizontal="center" vertical="center" textRotation="90"/>
    </xf>
    <xf numFmtId="180" fontId="1" fillId="0" borderId="45" xfId="0" applyNumberFormat="1" applyFont="1" applyBorder="1" applyAlignment="1">
      <alignment horizontal="center" vertical="center" textRotation="90"/>
    </xf>
    <xf numFmtId="2" fontId="0" fillId="0" borderId="20" xfId="0" applyNumberFormat="1" applyBorder="1"/>
    <xf numFmtId="2" fontId="0" fillId="0" borderId="22" xfId="0" applyNumberFormat="1" applyBorder="1"/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0" fillId="0" borderId="0" xfId="0" applyBorder="1"/>
    <xf numFmtId="2" fontId="0" fillId="0" borderId="0" xfId="0" applyNumberFormat="1"/>
    <xf numFmtId="0" fontId="3" fillId="0" borderId="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180" fontId="1" fillId="0" borderId="30" xfId="0" applyNumberFormat="1" applyFont="1" applyBorder="1" applyAlignment="1">
      <alignment horizontal="center" vertical="center" textRotation="90"/>
    </xf>
    <xf numFmtId="180" fontId="1" fillId="0" borderId="44" xfId="0" applyNumberFormat="1" applyFont="1" applyBorder="1" applyAlignment="1">
      <alignment vertical="center" textRotation="90"/>
    </xf>
    <xf numFmtId="2" fontId="0" fillId="0" borderId="37" xfId="0" applyNumberFormat="1" applyBorder="1"/>
    <xf numFmtId="0" fontId="0" fillId="0" borderId="3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top" wrapText="1"/>
    </xf>
    <xf numFmtId="0" fontId="0" fillId="0" borderId="20" xfId="0" applyFont="1" applyBorder="1" applyAlignment="1">
      <alignment wrapText="1"/>
    </xf>
    <xf numFmtId="0" fontId="0" fillId="0" borderId="20" xfId="0" applyFont="1" applyBorder="1"/>
    <xf numFmtId="0" fontId="0" fillId="0" borderId="20" xfId="0" applyFont="1" applyBorder="1" applyAlignment="1">
      <alignment vertical="top" wrapText="1"/>
    </xf>
    <xf numFmtId="0" fontId="0" fillId="0" borderId="30" xfId="0" applyFont="1" applyBorder="1"/>
    <xf numFmtId="0" fontId="0" fillId="0" borderId="18" xfId="0" applyFont="1" applyBorder="1"/>
    <xf numFmtId="0" fontId="0" fillId="0" borderId="45" xfId="0" applyBorder="1"/>
    <xf numFmtId="180" fontId="0" fillId="0" borderId="47" xfId="0" applyNumberFormat="1" applyBorder="1"/>
    <xf numFmtId="180" fontId="0" fillId="0" borderId="48" xfId="0" applyNumberFormat="1" applyBorder="1"/>
    <xf numFmtId="181" fontId="0" fillId="0" borderId="48" xfId="0" applyNumberFormat="1" applyBorder="1"/>
    <xf numFmtId="180" fontId="0" fillId="0" borderId="20" xfId="0" applyNumberFormat="1" applyBorder="1"/>
    <xf numFmtId="181" fontId="0" fillId="0" borderId="0" xfId="0" applyNumberFormat="1"/>
    <xf numFmtId="0" fontId="0" fillId="0" borderId="17" xfId="0" applyBorder="1" applyAlignment="1">
      <alignment horizontal="center"/>
    </xf>
    <xf numFmtId="181" fontId="3" fillId="0" borderId="4" xfId="0" applyNumberFormat="1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181" fontId="3" fillId="0" borderId="8" xfId="0" applyNumberFormat="1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/>
    </xf>
    <xf numFmtId="181" fontId="3" fillId="0" borderId="12" xfId="0" applyNumberFormat="1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2" fontId="0" fillId="0" borderId="7" xfId="0" applyNumberFormat="1" applyBorder="1"/>
    <xf numFmtId="181" fontId="0" fillId="0" borderId="8" xfId="0" applyNumberFormat="1" applyFill="1" applyBorder="1"/>
    <xf numFmtId="2" fontId="0" fillId="0" borderId="11" xfId="0" applyNumberFormat="1" applyFill="1" applyBorder="1"/>
    <xf numFmtId="181" fontId="0" fillId="0" borderId="0" xfId="0" applyNumberFormat="1" applyBorder="1"/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9" xfId="0" applyNumberFormat="1" applyBorder="1"/>
    <xf numFmtId="0" fontId="0" fillId="0" borderId="10" xfId="0" applyBorder="1"/>
    <xf numFmtId="0" fontId="0" fillId="0" borderId="4" xfId="0" applyBorder="1"/>
    <xf numFmtId="0" fontId="0" fillId="0" borderId="36" xfId="0" applyBorder="1"/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49" xfId="0" applyBorder="1"/>
    <xf numFmtId="0" fontId="3" fillId="0" borderId="18" xfId="0" applyFont="1" applyBorder="1" applyAlignment="1">
      <alignment horizontal="left" vertical="center" textRotation="90" wrapText="1"/>
    </xf>
    <xf numFmtId="0" fontId="0" fillId="0" borderId="44" xfId="0" applyBorder="1"/>
    <xf numFmtId="0" fontId="4" fillId="0" borderId="20" xfId="0" applyFont="1" applyBorder="1" applyAlignment="1">
      <alignment horizontal="left" vertical="center" textRotation="90" wrapText="1"/>
    </xf>
    <xf numFmtId="0" fontId="4" fillId="0" borderId="22" xfId="0" applyFont="1" applyBorder="1" applyAlignment="1">
      <alignment horizontal="left" vertical="center" textRotation="90" wrapText="1"/>
    </xf>
    <xf numFmtId="0" fontId="4" fillId="0" borderId="31" xfId="0" applyFont="1" applyBorder="1" applyAlignment="1">
      <alignment horizontal="left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0" fillId="0" borderId="30" xfId="0" applyBorder="1" applyAlignment="1">
      <alignment wrapText="1"/>
    </xf>
    <xf numFmtId="180" fontId="0" fillId="0" borderId="1" xfId="0" applyNumberFormat="1" applyBorder="1"/>
    <xf numFmtId="180" fontId="0" fillId="0" borderId="5" xfId="0" applyNumberFormat="1" applyBorder="1"/>
    <xf numFmtId="2" fontId="0" fillId="0" borderId="5" xfId="0" applyNumberFormat="1" applyFill="1" applyBorder="1"/>
    <xf numFmtId="2" fontId="0" fillId="0" borderId="9" xfId="0" applyNumberFormat="1" applyBorder="1"/>
    <xf numFmtId="0" fontId="3" fillId="0" borderId="36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80" fontId="0" fillId="0" borderId="22" xfId="0" applyNumberFormat="1" applyBorder="1"/>
    <xf numFmtId="180" fontId="0" fillId="0" borderId="2" xfId="0" applyNumberFormat="1" applyBorder="1"/>
    <xf numFmtId="180" fontId="0" fillId="0" borderId="18" xfId="0" applyNumberFormat="1" applyBorder="1"/>
    <xf numFmtId="2" fontId="0" fillId="0" borderId="41" xfId="0" applyNumberFormat="1" applyBorder="1"/>
    <xf numFmtId="0" fontId="3" fillId="0" borderId="27" xfId="0" applyFont="1" applyBorder="1" applyAlignment="1">
      <alignment horizontal="center" vertical="center" textRotation="90" wrapText="1"/>
    </xf>
    <xf numFmtId="0" fontId="0" fillId="0" borderId="31" xfId="0" applyBorder="1"/>
    <xf numFmtId="180" fontId="0" fillId="0" borderId="24" xfId="0" applyNumberFormat="1" applyBorder="1"/>
    <xf numFmtId="180" fontId="0" fillId="0" borderId="25" xfId="0" applyNumberFormat="1" applyBorder="1"/>
    <xf numFmtId="181" fontId="0" fillId="0" borderId="25" xfId="0" applyNumberFormat="1" applyBorder="1"/>
    <xf numFmtId="180" fontId="0" fillId="0" borderId="39" xfId="0" applyNumberFormat="1" applyBorder="1"/>
    <xf numFmtId="180" fontId="1" fillId="0" borderId="45" xfId="0" applyNumberFormat="1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vertical="center" textRotation="90"/>
    </xf>
    <xf numFmtId="2" fontId="0" fillId="0" borderId="33" xfId="0" applyNumberFormat="1" applyBorder="1"/>
    <xf numFmtId="2" fontId="0" fillId="0" borderId="6" xfId="0" applyNumberFormat="1" applyBorder="1"/>
    <xf numFmtId="2" fontId="0" fillId="0" borderId="10" xfId="0" applyNumberFormat="1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/>
    </xf>
    <xf numFmtId="180" fontId="0" fillId="0" borderId="7" xfId="0" applyNumberFormat="1" applyFill="1" applyBorder="1"/>
    <xf numFmtId="2" fontId="10" fillId="0" borderId="0" xfId="0" applyNumberFormat="1" applyFont="1" applyFill="1" applyBorder="1" applyAlignment="1" applyProtection="1"/>
    <xf numFmtId="0" fontId="5" fillId="0" borderId="28" xfId="0" applyFont="1" applyBorder="1" applyAlignment="1">
      <alignment vertical="top" wrapText="1"/>
    </xf>
    <xf numFmtId="180" fontId="0" fillId="0" borderId="50" xfId="0" applyNumberFormat="1" applyBorder="1"/>
    <xf numFmtId="180" fontId="0" fillId="0" borderId="51" xfId="0" applyNumberFormat="1" applyBorder="1"/>
    <xf numFmtId="181" fontId="0" fillId="0" borderId="51" xfId="0" applyNumberFormat="1" applyBorder="1"/>
    <xf numFmtId="0" fontId="0" fillId="0" borderId="8" xfId="0" applyBorder="1"/>
    <xf numFmtId="0" fontId="0" fillId="0" borderId="12" xfId="0" applyBorder="1"/>
    <xf numFmtId="0" fontId="0" fillId="0" borderId="25" xfId="0" applyBorder="1"/>
    <xf numFmtId="0" fontId="9" fillId="0" borderId="43" xfId="0" applyFont="1" applyBorder="1" applyAlignment="1">
      <alignment horizontal="left" vertical="center" wrapText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2" fontId="0" fillId="0" borderId="18" xfId="0" applyNumberFormat="1" applyBorder="1"/>
    <xf numFmtId="0" fontId="0" fillId="0" borderId="23" xfId="0" applyBorder="1" applyAlignment="1">
      <alignment horizontal="center"/>
    </xf>
    <xf numFmtId="2" fontId="0" fillId="0" borderId="12" xfId="0" applyNumberFormat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8"/>
    <pageSetUpPr fitToPage="1"/>
  </sheetPr>
  <dimension ref="A1:AC38"/>
  <sheetViews>
    <sheetView workbookViewId="0">
      <pane ySplit="7" topLeftCell="A17" activePane="bottomLeft" state="frozen"/>
      <selection/>
      <selection pane="bottomLeft" activeCell="A31" sqref="$A31:$XFD31"/>
    </sheetView>
  </sheetViews>
  <sheetFormatPr defaultColWidth="11.537037037037" defaultRowHeight="13.2"/>
  <cols>
    <col min="1" max="1" width="6.33333333333333" customWidth="1"/>
    <col min="2" max="2" width="26.7777777777778" customWidth="1"/>
    <col min="3" max="3" width="7.11111111111111" customWidth="1"/>
    <col min="4" max="4" width="7" customWidth="1"/>
    <col min="5" max="5" width="6.55555555555556" customWidth="1"/>
    <col min="6" max="8" width="6.33333333333333" customWidth="1"/>
    <col min="9" max="9" width="7.11111111111111" customWidth="1"/>
    <col min="10" max="10" width="7.44444444444444" customWidth="1"/>
    <col min="11" max="11" width="6.22222222222222" customWidth="1"/>
    <col min="12" max="12" width="6.33333333333333" customWidth="1"/>
    <col min="13" max="13" width="6.77777777777778" customWidth="1"/>
    <col min="14" max="14" width="7.22222222222222" customWidth="1"/>
    <col min="15" max="15" width="6.22222222222222" customWidth="1"/>
    <col min="16" max="16" width="5.77777777777778" customWidth="1"/>
    <col min="17" max="17" width="6.55555555555556" customWidth="1"/>
    <col min="18" max="18" width="7.44444444444444" customWidth="1"/>
    <col min="19" max="19" width="6.33333333333333" customWidth="1"/>
    <col min="20" max="20" width="6.55555555555556" customWidth="1"/>
    <col min="21" max="21" width="7" customWidth="1"/>
    <col min="22" max="22" width="6.44444444444444" customWidth="1"/>
    <col min="23" max="23" width="6.33333333333333" customWidth="1"/>
    <col min="24" max="24" width="5.33333333333333" customWidth="1"/>
    <col min="25" max="25" width="6.33333333333333" customWidth="1"/>
    <col min="26" max="26" width="6" customWidth="1"/>
    <col min="27" max="27" width="5.44444444444444" customWidth="1"/>
    <col min="28" max="28" width="6.33333333333333" customWidth="1"/>
    <col min="29" max="29" width="8.22222222222222" customWidth="1"/>
  </cols>
  <sheetData>
    <row r="1" s="1" customFormat="1" ht="22" customHeight="1" spans="1:1">
      <c r="A1" s="1" t="s">
        <v>0</v>
      </c>
    </row>
    <row r="2" customHeight="1" spans="1:29">
      <c r="A2" s="85"/>
      <c r="B2" s="8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64">
        <v>144</v>
      </c>
    </row>
    <row r="3" spans="1:29">
      <c r="A3" s="85"/>
      <c r="B3" s="8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5"/>
    </row>
    <row r="4" spans="1:29">
      <c r="A4" s="85"/>
      <c r="B4" s="8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5"/>
    </row>
    <row r="5" ht="12" customHeight="1" spans="1:29">
      <c r="A5" s="85"/>
      <c r="B5" s="8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5"/>
    </row>
    <row r="6" spans="1:29">
      <c r="A6" s="85"/>
      <c r="B6" s="8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5"/>
    </row>
    <row r="7" ht="28" customHeight="1" spans="1:29">
      <c r="A7" s="88"/>
      <c r="B7" s="8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66"/>
    </row>
    <row r="8" ht="16" customHeight="1" spans="1:29">
      <c r="A8" s="90"/>
      <c r="B8" s="91"/>
      <c r="C8" s="92">
        <v>1</v>
      </c>
      <c r="D8" s="92">
        <v>2</v>
      </c>
      <c r="E8" s="92">
        <v>3</v>
      </c>
      <c r="F8" s="92">
        <v>4</v>
      </c>
      <c r="G8" s="92">
        <v>5</v>
      </c>
      <c r="H8" s="92">
        <v>6</v>
      </c>
      <c r="I8" s="92">
        <v>7</v>
      </c>
      <c r="J8" s="92">
        <v>8</v>
      </c>
      <c r="K8" s="92">
        <v>9</v>
      </c>
      <c r="L8" s="92">
        <v>10</v>
      </c>
      <c r="M8" s="92">
        <v>11</v>
      </c>
      <c r="N8" s="92">
        <v>12</v>
      </c>
      <c r="O8" s="92">
        <v>13</v>
      </c>
      <c r="P8" s="92">
        <v>14</v>
      </c>
      <c r="Q8" s="92">
        <v>15</v>
      </c>
      <c r="R8" s="92">
        <v>16</v>
      </c>
      <c r="S8" s="92">
        <v>17</v>
      </c>
      <c r="T8" s="92">
        <v>18</v>
      </c>
      <c r="U8" s="92">
        <v>19</v>
      </c>
      <c r="V8" s="92">
        <v>20</v>
      </c>
      <c r="W8" s="92">
        <v>21</v>
      </c>
      <c r="X8" s="92">
        <v>22</v>
      </c>
      <c r="Y8" s="92">
        <v>23</v>
      </c>
      <c r="Z8" s="92">
        <v>24</v>
      </c>
      <c r="AA8" s="92">
        <v>25</v>
      </c>
      <c r="AB8" s="92">
        <v>26</v>
      </c>
      <c r="AC8" s="15" t="s">
        <v>28</v>
      </c>
    </row>
    <row r="9" spans="1:29">
      <c r="A9" s="18" t="s">
        <v>29</v>
      </c>
      <c r="B9" s="19" t="s">
        <v>30</v>
      </c>
      <c r="C9" s="20">
        <v>0.15</v>
      </c>
      <c r="D9" s="21"/>
      <c r="E9" s="21">
        <v>0.006</v>
      </c>
      <c r="F9" s="21">
        <v>0.019444</v>
      </c>
      <c r="G9" s="21"/>
      <c r="H9" s="21"/>
      <c r="I9" s="22"/>
      <c r="J9" s="2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60"/>
      <c r="X9" s="60"/>
      <c r="Y9" s="60"/>
      <c r="Z9" s="60"/>
      <c r="AA9" s="60"/>
      <c r="AB9" s="60"/>
      <c r="AC9" s="68" t="s">
        <v>31</v>
      </c>
    </row>
    <row r="10" spans="1:29">
      <c r="A10" s="23"/>
      <c r="B10" s="24" t="s">
        <v>32</v>
      </c>
      <c r="C10" s="25"/>
      <c r="D10" s="26"/>
      <c r="E10" s="26">
        <v>0.008</v>
      </c>
      <c r="F10" s="26"/>
      <c r="G10" s="26"/>
      <c r="H10" s="26">
        <v>0.0027</v>
      </c>
      <c r="I10" s="27">
        <v>0.00063</v>
      </c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61"/>
      <c r="X10" s="61"/>
      <c r="Y10" s="61"/>
      <c r="Z10" s="61"/>
      <c r="AA10" s="61"/>
      <c r="AB10" s="61"/>
      <c r="AC10" s="69"/>
    </row>
    <row r="11" spans="1:29">
      <c r="A11" s="23"/>
      <c r="B11" s="28" t="s">
        <v>33</v>
      </c>
      <c r="C11" s="25"/>
      <c r="D11" s="26">
        <v>0.01</v>
      </c>
      <c r="E11" s="26"/>
      <c r="F11" s="26"/>
      <c r="G11" s="26"/>
      <c r="H11" s="26"/>
      <c r="I11" s="27"/>
      <c r="J11" s="27"/>
      <c r="K11" s="26">
        <v>0.0285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>
        <v>0.01184</v>
      </c>
      <c r="W11" s="61"/>
      <c r="X11" s="61"/>
      <c r="Y11" s="61"/>
      <c r="Z11" s="61"/>
      <c r="AA11" s="61"/>
      <c r="AB11" s="61"/>
      <c r="AC11" s="69"/>
    </row>
    <row r="12" spans="1:29">
      <c r="A12" s="23"/>
      <c r="B12" s="24"/>
      <c r="C12" s="25"/>
      <c r="D12" s="26"/>
      <c r="E12" s="26"/>
      <c r="F12" s="26"/>
      <c r="G12" s="26"/>
      <c r="H12" s="26"/>
      <c r="I12" s="27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61"/>
      <c r="X12" s="61"/>
      <c r="Y12" s="61"/>
      <c r="Z12" s="61"/>
      <c r="AA12" s="61"/>
      <c r="AB12" s="61"/>
      <c r="AC12" s="69"/>
    </row>
    <row r="13" ht="13.95" spans="1:29">
      <c r="A13" s="29"/>
      <c r="B13" s="30"/>
      <c r="C13" s="31"/>
      <c r="D13" s="32"/>
      <c r="E13" s="32"/>
      <c r="F13" s="32"/>
      <c r="G13" s="32"/>
      <c r="H13" s="32"/>
      <c r="I13" s="33"/>
      <c r="J13" s="33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62"/>
      <c r="X13" s="62"/>
      <c r="Y13" s="62"/>
      <c r="Z13" s="62"/>
      <c r="AA13" s="62"/>
      <c r="AB13" s="62"/>
      <c r="AC13" s="69"/>
    </row>
    <row r="14" spans="1:29">
      <c r="A14" s="18" t="s">
        <v>34</v>
      </c>
      <c r="B14" s="19" t="s">
        <v>9</v>
      </c>
      <c r="C14" s="20"/>
      <c r="D14" s="21"/>
      <c r="E14" s="21"/>
      <c r="F14" s="21"/>
      <c r="G14" s="21"/>
      <c r="H14" s="21"/>
      <c r="I14" s="22"/>
      <c r="J14" s="21">
        <v>0.1059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60"/>
      <c r="X14" s="60"/>
      <c r="Y14" s="60"/>
      <c r="Z14" s="60"/>
      <c r="AA14" s="60"/>
      <c r="AB14" s="60"/>
      <c r="AC14" s="69"/>
    </row>
    <row r="15" spans="1:29">
      <c r="A15" s="23"/>
      <c r="B15" s="24" t="s">
        <v>18</v>
      </c>
      <c r="C15" s="25"/>
      <c r="D15" s="26"/>
      <c r="E15" s="26"/>
      <c r="F15" s="26"/>
      <c r="G15" s="26"/>
      <c r="H15" s="26"/>
      <c r="I15" s="27"/>
      <c r="J15" s="27"/>
      <c r="K15" s="26"/>
      <c r="L15" s="26"/>
      <c r="M15" s="26"/>
      <c r="N15" s="26"/>
      <c r="O15" s="26"/>
      <c r="P15" s="26"/>
      <c r="Q15" s="26"/>
      <c r="R15" s="26"/>
      <c r="S15" s="26">
        <v>0.060444</v>
      </c>
      <c r="T15" s="26"/>
      <c r="U15" s="26"/>
      <c r="V15" s="26"/>
      <c r="W15" s="61"/>
      <c r="X15" s="61"/>
      <c r="Y15" s="61"/>
      <c r="Z15" s="61"/>
      <c r="AA15" s="61"/>
      <c r="AB15" s="61"/>
      <c r="AC15" s="69"/>
    </row>
    <row r="16" spans="1:29">
      <c r="A16" s="23"/>
      <c r="B16" s="24"/>
      <c r="C16" s="25"/>
      <c r="D16" s="26"/>
      <c r="E16" s="26"/>
      <c r="F16" s="26"/>
      <c r="G16" s="26"/>
      <c r="H16" s="26"/>
      <c r="I16" s="27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61"/>
      <c r="X16" s="61"/>
      <c r="Y16" s="61"/>
      <c r="Z16" s="61"/>
      <c r="AA16" s="61"/>
      <c r="AB16" s="61"/>
      <c r="AC16" s="69"/>
    </row>
    <row r="17" ht="13.95" spans="1:29">
      <c r="A17" s="34"/>
      <c r="B17" s="45"/>
      <c r="C17" s="35"/>
      <c r="D17" s="36"/>
      <c r="E17" s="36"/>
      <c r="F17" s="36"/>
      <c r="G17" s="36"/>
      <c r="H17" s="36"/>
      <c r="I17" s="37"/>
      <c r="J17" s="37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63"/>
      <c r="X17" s="63"/>
      <c r="Y17" s="63"/>
      <c r="Z17" s="63"/>
      <c r="AA17" s="63"/>
      <c r="AB17" s="63"/>
      <c r="AC17" s="69"/>
    </row>
    <row r="18" ht="16" customHeight="1" spans="1:29">
      <c r="A18" s="38" t="s">
        <v>35</v>
      </c>
      <c r="B18" s="93" t="s">
        <v>36</v>
      </c>
      <c r="C18" s="20"/>
      <c r="D18" s="21"/>
      <c r="E18" s="21"/>
      <c r="F18" s="21"/>
      <c r="G18" s="21">
        <v>0.01534</v>
      </c>
      <c r="H18" s="21"/>
      <c r="I18" s="22"/>
      <c r="J18" s="22"/>
      <c r="K18" s="21"/>
      <c r="L18" s="21"/>
      <c r="M18" s="21"/>
      <c r="N18" s="21">
        <v>0.065</v>
      </c>
      <c r="O18" s="21">
        <v>0.01</v>
      </c>
      <c r="P18" s="21">
        <v>0.01</v>
      </c>
      <c r="Q18" s="21">
        <v>0.00204</v>
      </c>
      <c r="R18" s="21">
        <v>0.0764</v>
      </c>
      <c r="S18" s="21"/>
      <c r="T18" s="21"/>
      <c r="U18" s="21"/>
      <c r="V18" s="21"/>
      <c r="W18" s="60"/>
      <c r="X18" s="60"/>
      <c r="Y18" s="60"/>
      <c r="Z18" s="60"/>
      <c r="AA18" s="60"/>
      <c r="AB18" s="60"/>
      <c r="AC18" s="69"/>
    </row>
    <row r="19" spans="1:29">
      <c r="A19" s="40"/>
      <c r="B19" s="94" t="s">
        <v>37</v>
      </c>
      <c r="C19" s="25"/>
      <c r="D19" s="26"/>
      <c r="E19" s="26"/>
      <c r="F19" s="26"/>
      <c r="G19" s="26"/>
      <c r="H19" s="26"/>
      <c r="I19" s="27"/>
      <c r="J19" s="27"/>
      <c r="K19" s="26"/>
      <c r="L19" s="26"/>
      <c r="M19" s="26"/>
      <c r="N19" s="26"/>
      <c r="O19" s="26">
        <v>0.005</v>
      </c>
      <c r="P19" s="26"/>
      <c r="Q19" s="26">
        <v>0.00632</v>
      </c>
      <c r="R19" s="26"/>
      <c r="S19" s="26"/>
      <c r="T19" s="26">
        <v>0.0062</v>
      </c>
      <c r="U19" s="26">
        <v>0.06</v>
      </c>
      <c r="V19" s="26"/>
      <c r="W19" s="61"/>
      <c r="X19" s="61"/>
      <c r="Y19" s="61"/>
      <c r="Z19" s="61"/>
      <c r="AA19" s="61"/>
      <c r="AB19" s="61"/>
      <c r="AC19" s="69"/>
    </row>
    <row r="20" spans="1:29">
      <c r="A20" s="40"/>
      <c r="B20" s="94" t="s">
        <v>38</v>
      </c>
      <c r="C20" s="25">
        <v>0.04</v>
      </c>
      <c r="D20" s="26">
        <v>0.0052</v>
      </c>
      <c r="E20" s="26"/>
      <c r="F20" s="26"/>
      <c r="G20" s="26"/>
      <c r="H20" s="26"/>
      <c r="I20" s="27"/>
      <c r="J20" s="27"/>
      <c r="K20" s="26"/>
      <c r="L20" s="26"/>
      <c r="M20" s="26"/>
      <c r="N20" s="26">
        <v>0.219</v>
      </c>
      <c r="O20" s="26"/>
      <c r="P20" s="26"/>
      <c r="Q20" s="26"/>
      <c r="R20" s="26"/>
      <c r="S20" s="26"/>
      <c r="T20" s="26"/>
      <c r="U20" s="26"/>
      <c r="V20" s="26"/>
      <c r="W20" s="61"/>
      <c r="X20" s="61"/>
      <c r="Y20" s="61"/>
      <c r="Z20" s="61"/>
      <c r="AA20" s="61"/>
      <c r="AB20" s="61"/>
      <c r="AC20" s="69"/>
    </row>
    <row r="21" ht="14" customHeight="1" spans="1:29">
      <c r="A21" s="40"/>
      <c r="B21" s="94" t="s">
        <v>39</v>
      </c>
      <c r="C21" s="25"/>
      <c r="D21" s="26"/>
      <c r="E21" s="26">
        <v>0.00144</v>
      </c>
      <c r="F21" s="26"/>
      <c r="G21" s="26"/>
      <c r="H21" s="26"/>
      <c r="I21" s="27"/>
      <c r="J21" s="27"/>
      <c r="K21" s="26"/>
      <c r="L21" s="26"/>
      <c r="M21" s="26"/>
      <c r="N21" s="26"/>
      <c r="O21" s="26">
        <v>0.005</v>
      </c>
      <c r="P21" s="26"/>
      <c r="Q21" s="26">
        <v>0.0032</v>
      </c>
      <c r="R21" s="26"/>
      <c r="S21" s="26"/>
      <c r="T21" s="26"/>
      <c r="U21" s="26"/>
      <c r="V21" s="26"/>
      <c r="W21" s="61"/>
      <c r="X21" s="61"/>
      <c r="Y21" s="61">
        <v>0.0513</v>
      </c>
      <c r="Z21" s="61"/>
      <c r="AA21" s="61"/>
      <c r="AB21" s="61"/>
      <c r="AC21" s="69"/>
    </row>
    <row r="22" spans="1:29">
      <c r="A22" s="40"/>
      <c r="B22" s="95" t="s">
        <v>40</v>
      </c>
      <c r="C22" s="25"/>
      <c r="D22" s="26"/>
      <c r="E22" s="26">
        <v>0.008</v>
      </c>
      <c r="F22" s="26"/>
      <c r="G22" s="26"/>
      <c r="H22" s="26"/>
      <c r="I22" s="27"/>
      <c r="J22" s="27"/>
      <c r="K22" s="26"/>
      <c r="L22" s="26"/>
      <c r="M22" s="26">
        <v>0.018</v>
      </c>
      <c r="N22" s="26"/>
      <c r="O22" s="26"/>
      <c r="P22" s="26"/>
      <c r="Q22" s="26"/>
      <c r="R22" s="26"/>
      <c r="S22" s="26">
        <v>0.0084444</v>
      </c>
      <c r="T22" s="26"/>
      <c r="U22" s="26"/>
      <c r="V22" s="26"/>
      <c r="W22" s="61"/>
      <c r="X22" s="61"/>
      <c r="Y22" s="61"/>
      <c r="Z22" s="61"/>
      <c r="AA22" s="61"/>
      <c r="AB22" s="61"/>
      <c r="AC22" s="69"/>
    </row>
    <row r="23" spans="1:29">
      <c r="A23" s="40"/>
      <c r="B23" s="96" t="s">
        <v>41</v>
      </c>
      <c r="C23" s="25"/>
      <c r="D23" s="26"/>
      <c r="E23" s="26"/>
      <c r="F23" s="26"/>
      <c r="G23" s="26"/>
      <c r="H23" s="26"/>
      <c r="I23" s="27"/>
      <c r="J23" s="27"/>
      <c r="K23" s="26"/>
      <c r="L23" s="26">
        <v>0.0484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61"/>
      <c r="X23" s="61"/>
      <c r="Y23" s="61"/>
      <c r="Z23" s="61"/>
      <c r="AA23" s="61"/>
      <c r="AB23" s="61"/>
      <c r="AC23" s="69"/>
    </row>
    <row r="24" ht="13.95" spans="1:29">
      <c r="A24" s="43"/>
      <c r="B24" s="97"/>
      <c r="C24" s="31"/>
      <c r="D24" s="32"/>
      <c r="E24" s="32"/>
      <c r="F24" s="32"/>
      <c r="G24" s="32"/>
      <c r="H24" s="32"/>
      <c r="I24" s="33"/>
      <c r="J24" s="33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62"/>
      <c r="X24" s="62"/>
      <c r="Y24" s="62"/>
      <c r="Z24" s="62"/>
      <c r="AA24" s="62"/>
      <c r="AB24" s="62"/>
      <c r="AC24" s="69"/>
    </row>
    <row r="25" spans="1:29">
      <c r="A25" s="38" t="s">
        <v>42</v>
      </c>
      <c r="B25" s="98" t="s">
        <v>43</v>
      </c>
      <c r="C25" s="20">
        <v>0.025</v>
      </c>
      <c r="D25" s="21"/>
      <c r="E25" s="21">
        <v>0.0051</v>
      </c>
      <c r="F25" s="21"/>
      <c r="G25" s="21"/>
      <c r="H25" s="21"/>
      <c r="I25" s="22"/>
      <c r="J25" s="22"/>
      <c r="K25" s="21"/>
      <c r="L25" s="21"/>
      <c r="M25" s="21"/>
      <c r="N25" s="21"/>
      <c r="O25" s="21"/>
      <c r="P25" s="21"/>
      <c r="Q25" s="21">
        <v>0.0113</v>
      </c>
      <c r="R25" s="21"/>
      <c r="S25" s="21"/>
      <c r="T25" s="21">
        <v>0.0444</v>
      </c>
      <c r="U25" s="21"/>
      <c r="V25" s="21"/>
      <c r="W25" s="60"/>
      <c r="X25" s="60">
        <v>1.5</v>
      </c>
      <c r="Y25" s="60"/>
      <c r="Z25" s="60">
        <v>15</v>
      </c>
      <c r="AA25" s="60"/>
      <c r="AB25" s="60">
        <v>0.02535</v>
      </c>
      <c r="AC25" s="69"/>
    </row>
    <row r="26" spans="1:29">
      <c r="A26" s="40"/>
      <c r="B26" s="95" t="s">
        <v>44</v>
      </c>
      <c r="C26" s="25">
        <v>0.16</v>
      </c>
      <c r="D26" s="26"/>
      <c r="E26" s="26">
        <v>0.00734</v>
      </c>
      <c r="F26" s="26"/>
      <c r="G26" s="26"/>
      <c r="H26" s="26"/>
      <c r="I26" s="27"/>
      <c r="J26" s="27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61">
        <v>0.0031</v>
      </c>
      <c r="X26" s="61"/>
      <c r="Y26" s="61"/>
      <c r="Z26" s="61"/>
      <c r="AA26" s="61"/>
      <c r="AB26" s="61"/>
      <c r="AC26" s="69"/>
    </row>
    <row r="27" spans="1:29">
      <c r="A27" s="40"/>
      <c r="B27" s="99"/>
      <c r="C27" s="100"/>
      <c r="D27" s="101"/>
      <c r="E27" s="101"/>
      <c r="F27" s="101"/>
      <c r="G27" s="101"/>
      <c r="H27" s="101"/>
      <c r="I27" s="102"/>
      <c r="J27" s="102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63"/>
      <c r="X27" s="63"/>
      <c r="Y27" s="63"/>
      <c r="Z27" s="63"/>
      <c r="AA27" s="63"/>
      <c r="AB27" s="63"/>
      <c r="AC27" s="69"/>
    </row>
    <row r="28" spans="1:29">
      <c r="A28" s="40"/>
      <c r="B28" s="99"/>
      <c r="C28" s="100"/>
      <c r="D28" s="101"/>
      <c r="E28" s="101"/>
      <c r="F28" s="101"/>
      <c r="G28" s="101"/>
      <c r="H28" s="101"/>
      <c r="I28" s="102"/>
      <c r="J28" s="102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63"/>
      <c r="X28" s="63"/>
      <c r="Y28" s="63"/>
      <c r="Z28" s="63"/>
      <c r="AA28" s="63"/>
      <c r="AB28" s="63"/>
      <c r="AC28" s="69"/>
    </row>
    <row r="29" ht="13.95" spans="1:29">
      <c r="A29" s="43"/>
      <c r="B29" s="30"/>
      <c r="C29" s="31"/>
      <c r="D29" s="32"/>
      <c r="E29" s="32"/>
      <c r="F29" s="32"/>
      <c r="G29" s="32"/>
      <c r="H29" s="32"/>
      <c r="I29" s="33"/>
      <c r="J29" s="33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62"/>
      <c r="X29" s="62"/>
      <c r="Y29" s="62"/>
      <c r="Z29" s="62"/>
      <c r="AA29" s="62">
        <v>1</v>
      </c>
      <c r="AB29" s="62"/>
      <c r="AC29" s="82"/>
    </row>
    <row r="30" ht="15.6" spans="1:29">
      <c r="A30" s="46" t="s">
        <v>45</v>
      </c>
      <c r="B30" s="47"/>
      <c r="C30" s="20">
        <f t="shared" ref="C30:H30" si="0">SUM(C9:C29)</f>
        <v>0.375</v>
      </c>
      <c r="D30" s="21">
        <f t="shared" si="0"/>
        <v>0.0152</v>
      </c>
      <c r="E30" s="21">
        <f t="shared" si="0"/>
        <v>0.03588</v>
      </c>
      <c r="F30" s="21">
        <f t="shared" si="0"/>
        <v>0.019444</v>
      </c>
      <c r="G30" s="21">
        <f t="shared" si="0"/>
        <v>0.01534</v>
      </c>
      <c r="H30" s="21">
        <f t="shared" si="0"/>
        <v>0.0027</v>
      </c>
      <c r="I30" s="22">
        <f t="shared" ref="I30:T30" si="1">SUM(I9:I29)</f>
        <v>0.00063</v>
      </c>
      <c r="J30" s="22">
        <f t="shared" si="1"/>
        <v>0.1059</v>
      </c>
      <c r="K30" s="21">
        <f t="shared" si="1"/>
        <v>0.0285</v>
      </c>
      <c r="L30" s="21">
        <f t="shared" si="1"/>
        <v>0.0484</v>
      </c>
      <c r="M30" s="21">
        <f t="shared" si="1"/>
        <v>0.018</v>
      </c>
      <c r="N30" s="21">
        <f t="shared" si="1"/>
        <v>0.284</v>
      </c>
      <c r="O30" s="21">
        <f t="shared" si="1"/>
        <v>0.02</v>
      </c>
      <c r="P30" s="21">
        <f t="shared" si="1"/>
        <v>0.01</v>
      </c>
      <c r="Q30" s="21">
        <f t="shared" si="1"/>
        <v>0.02286</v>
      </c>
      <c r="R30" s="21">
        <f t="shared" si="1"/>
        <v>0.0764</v>
      </c>
      <c r="S30" s="21">
        <f t="shared" si="1"/>
        <v>0.0688884</v>
      </c>
      <c r="T30" s="21">
        <f t="shared" ref="T30:AB30" si="2">SUM(T9:T29)</f>
        <v>0.0506</v>
      </c>
      <c r="U30" s="21">
        <f t="shared" si="2"/>
        <v>0.06</v>
      </c>
      <c r="V30" s="21">
        <f t="shared" si="2"/>
        <v>0.01184</v>
      </c>
      <c r="W30" s="21">
        <f t="shared" si="2"/>
        <v>0.0031</v>
      </c>
      <c r="X30" s="21">
        <f t="shared" si="2"/>
        <v>1.5</v>
      </c>
      <c r="Y30" s="21">
        <f t="shared" si="2"/>
        <v>0.0513</v>
      </c>
      <c r="Z30" s="21">
        <v>15</v>
      </c>
      <c r="AA30" s="21">
        <v>1</v>
      </c>
      <c r="AB30" s="21">
        <f>SUM(AB9:AB29)</f>
        <v>0.02535</v>
      </c>
      <c r="AC30" s="19"/>
    </row>
    <row r="31" ht="15.6" hidden="1" spans="1:29">
      <c r="A31" s="48" t="s">
        <v>46</v>
      </c>
      <c r="B31" s="49"/>
      <c r="C31" s="25">
        <f t="shared" ref="C31:H31" si="3">144*C30</f>
        <v>54</v>
      </c>
      <c r="D31" s="25">
        <f t="shared" si="3"/>
        <v>2.1888</v>
      </c>
      <c r="E31" s="25">
        <f t="shared" si="3"/>
        <v>5.16672</v>
      </c>
      <c r="F31" s="25">
        <f t="shared" si="3"/>
        <v>2.799936</v>
      </c>
      <c r="G31" s="25">
        <f t="shared" si="3"/>
        <v>2.20896</v>
      </c>
      <c r="H31" s="25">
        <f t="shared" si="3"/>
        <v>0.3888</v>
      </c>
      <c r="I31" s="25">
        <f t="shared" ref="I31:AC31" si="4">144*I30</f>
        <v>0.09072</v>
      </c>
      <c r="J31" s="25">
        <f t="shared" si="4"/>
        <v>15.2496</v>
      </c>
      <c r="K31" s="25">
        <f t="shared" si="4"/>
        <v>4.104</v>
      </c>
      <c r="L31" s="25">
        <f t="shared" si="4"/>
        <v>6.9696</v>
      </c>
      <c r="M31" s="25">
        <f t="shared" si="4"/>
        <v>2.592</v>
      </c>
      <c r="N31" s="25">
        <f t="shared" si="4"/>
        <v>40.896</v>
      </c>
      <c r="O31" s="25">
        <f t="shared" si="4"/>
        <v>2.88</v>
      </c>
      <c r="P31" s="25">
        <f t="shared" si="4"/>
        <v>1.44</v>
      </c>
      <c r="Q31" s="25">
        <f t="shared" si="4"/>
        <v>3.29184</v>
      </c>
      <c r="R31" s="25">
        <f t="shared" si="4"/>
        <v>11.0016</v>
      </c>
      <c r="S31" s="25">
        <f t="shared" si="4"/>
        <v>9.9199296</v>
      </c>
      <c r="T31" s="25">
        <f t="shared" si="4"/>
        <v>7.2864</v>
      </c>
      <c r="U31" s="25">
        <f t="shared" si="4"/>
        <v>8.64</v>
      </c>
      <c r="V31" s="25">
        <f t="shared" si="4"/>
        <v>1.70496</v>
      </c>
      <c r="W31" s="25">
        <f t="shared" si="4"/>
        <v>0.4464</v>
      </c>
      <c r="X31" s="25">
        <v>1.5</v>
      </c>
      <c r="Y31" s="25">
        <f t="shared" si="4"/>
        <v>7.3872</v>
      </c>
      <c r="Z31" s="25">
        <v>15</v>
      </c>
      <c r="AA31" s="25">
        <v>1</v>
      </c>
      <c r="AB31" s="25">
        <f>144*AB30</f>
        <v>3.6504</v>
      </c>
      <c r="AC31" s="103"/>
    </row>
    <row r="32" ht="15.6" spans="1:29">
      <c r="A32" s="48" t="s">
        <v>46</v>
      </c>
      <c r="B32" s="49"/>
      <c r="C32" s="50">
        <f t="shared" ref="C32:H32" si="5">ROUND(C31,2)</f>
        <v>54</v>
      </c>
      <c r="D32" s="51">
        <f t="shared" si="5"/>
        <v>2.19</v>
      </c>
      <c r="E32" s="51">
        <f t="shared" si="5"/>
        <v>5.17</v>
      </c>
      <c r="F32" s="51">
        <f t="shared" si="5"/>
        <v>2.8</v>
      </c>
      <c r="G32" s="51">
        <f t="shared" si="5"/>
        <v>2.21</v>
      </c>
      <c r="H32" s="51">
        <f t="shared" si="5"/>
        <v>0.39</v>
      </c>
      <c r="I32" s="51">
        <f t="shared" ref="I32:X32" si="6">ROUND(I31,2)</f>
        <v>0.09</v>
      </c>
      <c r="J32" s="51">
        <f t="shared" si="6"/>
        <v>15.25</v>
      </c>
      <c r="K32" s="51">
        <f t="shared" si="6"/>
        <v>4.1</v>
      </c>
      <c r="L32" s="51">
        <f t="shared" si="6"/>
        <v>6.97</v>
      </c>
      <c r="M32" s="51">
        <f t="shared" si="6"/>
        <v>2.59</v>
      </c>
      <c r="N32" s="51">
        <f t="shared" si="6"/>
        <v>40.9</v>
      </c>
      <c r="O32" s="51">
        <f t="shared" si="6"/>
        <v>2.88</v>
      </c>
      <c r="P32" s="51">
        <f t="shared" si="6"/>
        <v>1.44</v>
      </c>
      <c r="Q32" s="51">
        <f t="shared" si="6"/>
        <v>3.29</v>
      </c>
      <c r="R32" s="51">
        <f t="shared" si="6"/>
        <v>11</v>
      </c>
      <c r="S32" s="51">
        <f t="shared" si="6"/>
        <v>9.92</v>
      </c>
      <c r="T32" s="51">
        <f t="shared" si="6"/>
        <v>7.29</v>
      </c>
      <c r="U32" s="59">
        <f t="shared" si="6"/>
        <v>8.64</v>
      </c>
      <c r="V32" s="59">
        <f t="shared" si="6"/>
        <v>1.7</v>
      </c>
      <c r="W32" s="59">
        <f t="shared" si="6"/>
        <v>0.45</v>
      </c>
      <c r="X32" s="59">
        <v>1.5</v>
      </c>
      <c r="Y32" s="59">
        <f>ROUND(Y31,2)</f>
        <v>7.39</v>
      </c>
      <c r="Z32" s="59">
        <v>15</v>
      </c>
      <c r="AA32" s="59">
        <v>1</v>
      </c>
      <c r="AB32" s="59">
        <f>ROUND(AB31,2)</f>
        <v>3.65</v>
      </c>
      <c r="AC32" s="103"/>
    </row>
    <row r="33" ht="15.6" spans="1:29">
      <c r="A33" s="48" t="s">
        <v>47</v>
      </c>
      <c r="B33" s="49"/>
      <c r="C33" s="50">
        <v>77</v>
      </c>
      <c r="D33" s="52">
        <v>770</v>
      </c>
      <c r="E33" s="52">
        <v>70</v>
      </c>
      <c r="F33" s="51">
        <v>160</v>
      </c>
      <c r="G33" s="51">
        <v>200</v>
      </c>
      <c r="H33" s="51">
        <v>180</v>
      </c>
      <c r="I33" s="52">
        <v>1480</v>
      </c>
      <c r="J33" s="51">
        <v>135</v>
      </c>
      <c r="K33" s="52">
        <v>68</v>
      </c>
      <c r="L33" s="52">
        <v>43</v>
      </c>
      <c r="M33" s="51">
        <v>225</v>
      </c>
      <c r="N33" s="51">
        <v>45</v>
      </c>
      <c r="O33" s="51">
        <v>39</v>
      </c>
      <c r="P33" s="51">
        <v>60</v>
      </c>
      <c r="Q33" s="51">
        <v>220</v>
      </c>
      <c r="R33" s="51">
        <v>220</v>
      </c>
      <c r="S33" s="51">
        <v>100</v>
      </c>
      <c r="T33" s="51">
        <v>90</v>
      </c>
      <c r="U33" s="59">
        <v>450</v>
      </c>
      <c r="V33" s="59">
        <v>530</v>
      </c>
      <c r="W33" s="59">
        <v>750</v>
      </c>
      <c r="X33" s="84">
        <v>16</v>
      </c>
      <c r="Y33" s="59">
        <v>120</v>
      </c>
      <c r="Z33" s="59">
        <v>11</v>
      </c>
      <c r="AA33" s="84">
        <v>12</v>
      </c>
      <c r="AB33" s="84">
        <v>110</v>
      </c>
      <c r="AC33" s="70"/>
    </row>
    <row r="34" ht="16.35" spans="1:29">
      <c r="A34" s="53" t="s">
        <v>48</v>
      </c>
      <c r="B34" s="54"/>
      <c r="C34" s="55">
        <f t="shared" ref="C34:H34" si="7">C32*C33</f>
        <v>4158</v>
      </c>
      <c r="D34" s="190">
        <f t="shared" si="7"/>
        <v>1686.3</v>
      </c>
      <c r="E34" s="190">
        <f t="shared" si="7"/>
        <v>361.9</v>
      </c>
      <c r="F34" s="190">
        <f t="shared" si="7"/>
        <v>448</v>
      </c>
      <c r="G34" s="190">
        <f t="shared" si="7"/>
        <v>442</v>
      </c>
      <c r="H34" s="190">
        <f t="shared" si="7"/>
        <v>70.2</v>
      </c>
      <c r="I34" s="190">
        <f t="shared" ref="I34:AC34" si="8">I32*I33</f>
        <v>133.2</v>
      </c>
      <c r="J34" s="190">
        <f t="shared" si="8"/>
        <v>2058.75</v>
      </c>
      <c r="K34" s="190">
        <f t="shared" si="8"/>
        <v>278.8</v>
      </c>
      <c r="L34" s="190">
        <f t="shared" si="8"/>
        <v>299.71</v>
      </c>
      <c r="M34" s="190">
        <f t="shared" si="8"/>
        <v>582.75</v>
      </c>
      <c r="N34" s="190">
        <f t="shared" si="8"/>
        <v>1840.5</v>
      </c>
      <c r="O34" s="190">
        <f t="shared" si="8"/>
        <v>112.32</v>
      </c>
      <c r="P34" s="190">
        <f t="shared" si="8"/>
        <v>86.4</v>
      </c>
      <c r="Q34" s="190">
        <f t="shared" si="8"/>
        <v>723.8</v>
      </c>
      <c r="R34" s="190">
        <f t="shared" si="8"/>
        <v>2420</v>
      </c>
      <c r="S34" s="190">
        <f t="shared" si="8"/>
        <v>992</v>
      </c>
      <c r="T34" s="190">
        <f t="shared" si="8"/>
        <v>656.1</v>
      </c>
      <c r="U34" s="190">
        <f t="shared" si="8"/>
        <v>3888</v>
      </c>
      <c r="V34" s="190">
        <f t="shared" si="8"/>
        <v>901</v>
      </c>
      <c r="W34" s="190">
        <f t="shared" si="8"/>
        <v>337.5</v>
      </c>
      <c r="X34" s="190">
        <f t="shared" si="8"/>
        <v>24</v>
      </c>
      <c r="Y34" s="190">
        <f t="shared" si="8"/>
        <v>886.8</v>
      </c>
      <c r="Z34" s="190">
        <f t="shared" si="8"/>
        <v>165</v>
      </c>
      <c r="AA34" s="190">
        <f t="shared" si="8"/>
        <v>12</v>
      </c>
      <c r="AB34" s="190">
        <f t="shared" si="8"/>
        <v>401.5</v>
      </c>
      <c r="AC34" s="71">
        <f>SUM(C34:AB34)</f>
        <v>23966.53</v>
      </c>
    </row>
    <row r="35" ht="15.6" spans="1:29">
      <c r="A35" s="56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>
        <f>AC34/AC2</f>
        <v>166.434236111111</v>
      </c>
    </row>
    <row r="36" customFormat="1" ht="27" customHeight="1" spans="2:16">
      <c r="B36" s="58" t="s">
        <v>49</v>
      </c>
      <c r="P36" s="57"/>
    </row>
    <row r="37" customFormat="1" ht="27" customHeight="1" spans="2:16">
      <c r="B37" s="58" t="s">
        <v>50</v>
      </c>
      <c r="P37" s="57"/>
    </row>
    <row r="38" customFormat="1" ht="27" customHeight="1" spans="2:2">
      <c r="B38" s="58" t="s">
        <v>51</v>
      </c>
    </row>
  </sheetData>
  <mergeCells count="41">
    <mergeCell ref="A1:AC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9"/>
  </mergeCells>
  <pageMargins left="0.0784722222222222" right="0.196527777777778" top="1.05069444444444" bottom="1.05069444444444" header="0.708333333333333" footer="0.786805555555556"/>
  <pageSetup paperSize="9" scale="70" orientation="landscape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Z37"/>
  <sheetViews>
    <sheetView workbookViewId="0">
      <pane ySplit="7" topLeftCell="A8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5.4444444444444" customWidth="1"/>
    <col min="3" max="3" width="7.11111111111111" customWidth="1"/>
    <col min="4" max="4" width="7" customWidth="1"/>
    <col min="5" max="5" width="6.55555555555556" customWidth="1"/>
    <col min="6" max="6" width="6" customWidth="1"/>
    <col min="7" max="7" width="7.22222222222222" customWidth="1"/>
    <col min="8" max="9" width="6.11111111111111" customWidth="1"/>
    <col min="10" max="10" width="6.22222222222222" customWidth="1"/>
    <col min="11" max="11" width="6.33333333333333" customWidth="1"/>
    <col min="12" max="12" width="6.22222222222222" customWidth="1"/>
    <col min="13" max="13" width="6.44444444444444" customWidth="1"/>
    <col min="14" max="14" width="6.55555555555556" customWidth="1"/>
    <col min="15" max="15" width="6.66666666666667" customWidth="1"/>
    <col min="16" max="16" width="6.55555555555556" customWidth="1"/>
    <col min="17" max="17" width="7.11111111111111" customWidth="1"/>
    <col min="18" max="18" width="6.11111111111111" customWidth="1"/>
    <col min="19" max="19" width="7" customWidth="1"/>
    <col min="20" max="20" width="7.33333333333333" customWidth="1"/>
    <col min="21" max="21" width="7" customWidth="1"/>
    <col min="22" max="22" width="7.11111111111111" customWidth="1"/>
    <col min="23" max="23" width="7.22222222222222" customWidth="1"/>
    <col min="24" max="24" width="7" customWidth="1"/>
    <col min="25" max="25" width="5.22222222222222" customWidth="1"/>
    <col min="26" max="26" width="8.22222222222222" customWidth="1"/>
  </cols>
  <sheetData>
    <row r="1" s="1" customFormat="1" ht="22" customHeight="1" spans="1:1">
      <c r="A1" s="1" t="s">
        <v>0</v>
      </c>
    </row>
    <row r="2" customHeight="1" spans="1:26">
      <c r="A2" s="2"/>
      <c r="B2" s="72" t="s">
        <v>155</v>
      </c>
      <c r="C2" s="5" t="s">
        <v>2</v>
      </c>
      <c r="D2" s="5" t="s">
        <v>3</v>
      </c>
      <c r="E2" s="5" t="s">
        <v>4</v>
      </c>
      <c r="F2" s="163" t="s">
        <v>95</v>
      </c>
      <c r="G2" s="5" t="s">
        <v>8</v>
      </c>
      <c r="H2" s="5" t="s">
        <v>22</v>
      </c>
      <c r="I2" s="5" t="s">
        <v>7</v>
      </c>
      <c r="J2" s="5" t="s">
        <v>10</v>
      </c>
      <c r="K2" s="5" t="s">
        <v>11</v>
      </c>
      <c r="L2" s="5" t="s">
        <v>57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58</v>
      </c>
      <c r="R2" s="5" t="s">
        <v>79</v>
      </c>
      <c r="S2" s="5" t="s">
        <v>54</v>
      </c>
      <c r="T2" s="5" t="s">
        <v>110</v>
      </c>
      <c r="U2" s="5" t="s">
        <v>18</v>
      </c>
      <c r="V2" s="5" t="s">
        <v>17</v>
      </c>
      <c r="W2" s="5" t="s">
        <v>59</v>
      </c>
      <c r="X2" s="5" t="s">
        <v>25</v>
      </c>
      <c r="Y2" s="79" t="s">
        <v>26</v>
      </c>
      <c r="Z2" s="64">
        <v>148</v>
      </c>
    </row>
    <row r="3" spans="1:26">
      <c r="A3" s="6"/>
      <c r="B3" s="73"/>
      <c r="C3" s="9"/>
      <c r="D3" s="9"/>
      <c r="E3" s="9"/>
      <c r="F3" s="16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0"/>
      <c r="Z3" s="65"/>
    </row>
    <row r="4" spans="1:26">
      <c r="A4" s="6"/>
      <c r="B4" s="73"/>
      <c r="C4" s="9"/>
      <c r="D4" s="9"/>
      <c r="E4" s="9"/>
      <c r="F4" s="16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0"/>
      <c r="Z4" s="65"/>
    </row>
    <row r="5" ht="12" customHeight="1" spans="1:26">
      <c r="A5" s="6"/>
      <c r="B5" s="73"/>
      <c r="C5" s="9"/>
      <c r="D5" s="9"/>
      <c r="E5" s="9"/>
      <c r="F5" s="16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0"/>
      <c r="Z5" s="65"/>
    </row>
    <row r="6" spans="1:26">
      <c r="A6" s="6"/>
      <c r="B6" s="73"/>
      <c r="C6" s="9"/>
      <c r="D6" s="9"/>
      <c r="E6" s="9"/>
      <c r="F6" s="16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0"/>
      <c r="Z6" s="65"/>
    </row>
    <row r="7" ht="28" customHeight="1" spans="1:26">
      <c r="A7" s="10"/>
      <c r="B7" s="74"/>
      <c r="C7" s="13"/>
      <c r="D7" s="13"/>
      <c r="E7" s="13"/>
      <c r="F7" s="16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81"/>
      <c r="Z7" s="66"/>
    </row>
    <row r="8" ht="16" customHeight="1" spans="1:26">
      <c r="A8" s="14"/>
      <c r="B8" s="75"/>
      <c r="C8" s="92">
        <v>1</v>
      </c>
      <c r="D8" s="92">
        <v>2</v>
      </c>
      <c r="E8" s="92">
        <v>3</v>
      </c>
      <c r="F8" s="92">
        <v>4</v>
      </c>
      <c r="G8" s="92">
        <v>5</v>
      </c>
      <c r="H8" s="92">
        <v>6</v>
      </c>
      <c r="I8" s="92">
        <v>7</v>
      </c>
      <c r="J8" s="92">
        <v>8</v>
      </c>
      <c r="K8" s="92">
        <v>9</v>
      </c>
      <c r="L8" s="92">
        <v>10</v>
      </c>
      <c r="M8" s="92">
        <v>11</v>
      </c>
      <c r="N8" s="92">
        <v>12</v>
      </c>
      <c r="O8" s="92">
        <v>13</v>
      </c>
      <c r="P8" s="92">
        <v>14</v>
      </c>
      <c r="Q8" s="92">
        <v>15</v>
      </c>
      <c r="R8" s="92">
        <v>16</v>
      </c>
      <c r="S8" s="92">
        <v>18</v>
      </c>
      <c r="T8" s="92">
        <v>19</v>
      </c>
      <c r="U8" s="92">
        <v>20</v>
      </c>
      <c r="V8" s="92">
        <v>21</v>
      </c>
      <c r="W8" s="92">
        <v>22</v>
      </c>
      <c r="X8" s="92">
        <v>23</v>
      </c>
      <c r="Y8" s="92">
        <v>24</v>
      </c>
      <c r="Z8" s="15" t="s">
        <v>28</v>
      </c>
    </row>
    <row r="9" spans="1:26">
      <c r="A9" s="18" t="s">
        <v>29</v>
      </c>
      <c r="B9" s="19" t="s">
        <v>100</v>
      </c>
      <c r="C9" s="20">
        <v>0.1503</v>
      </c>
      <c r="D9" s="21"/>
      <c r="E9" s="21">
        <v>0.0071</v>
      </c>
      <c r="F9" s="21">
        <v>0.023</v>
      </c>
      <c r="G9" s="22"/>
      <c r="H9" s="22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60"/>
      <c r="W9" s="60"/>
      <c r="X9" s="60"/>
      <c r="Y9" s="60"/>
      <c r="Z9" s="68" t="s">
        <v>101</v>
      </c>
    </row>
    <row r="10" spans="1:26">
      <c r="A10" s="23"/>
      <c r="B10" s="24" t="s">
        <v>32</v>
      </c>
      <c r="C10" s="25"/>
      <c r="D10" s="26"/>
      <c r="E10" s="26">
        <v>0.008</v>
      </c>
      <c r="F10" s="26"/>
      <c r="G10" s="27">
        <v>0.0006</v>
      </c>
      <c r="H10" s="27"/>
      <c r="I10" s="27">
        <v>0.0027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1"/>
      <c r="W10" s="61"/>
      <c r="X10" s="61"/>
      <c r="Y10" s="61"/>
      <c r="Z10" s="69"/>
    </row>
    <row r="11" spans="1:26">
      <c r="A11" s="23"/>
      <c r="B11" s="28" t="s">
        <v>156</v>
      </c>
      <c r="C11" s="25"/>
      <c r="D11" s="26">
        <v>0.0111</v>
      </c>
      <c r="E11" s="26"/>
      <c r="F11" s="26"/>
      <c r="G11" s="27"/>
      <c r="H11" s="27"/>
      <c r="I11" s="27"/>
      <c r="J11" s="26">
        <v>0.0304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1"/>
      <c r="W11" s="61"/>
      <c r="X11" s="61"/>
      <c r="Y11" s="61"/>
      <c r="Z11" s="69"/>
    </row>
    <row r="12" spans="1:26">
      <c r="A12" s="23"/>
      <c r="B12" s="24"/>
      <c r="C12" s="25"/>
      <c r="D12" s="26"/>
      <c r="E12" s="26"/>
      <c r="F12" s="26"/>
      <c r="G12" s="27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1"/>
      <c r="W12" s="61"/>
      <c r="X12" s="61"/>
      <c r="Y12" s="61"/>
      <c r="Z12" s="69"/>
    </row>
    <row r="13" ht="13.95" spans="1:26">
      <c r="A13" s="29"/>
      <c r="B13" s="30"/>
      <c r="C13" s="31"/>
      <c r="D13" s="32"/>
      <c r="E13" s="32"/>
      <c r="F13" s="32"/>
      <c r="G13" s="33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62"/>
      <c r="W13" s="62"/>
      <c r="X13" s="62"/>
      <c r="Y13" s="62"/>
      <c r="Z13" s="69"/>
    </row>
    <row r="14" spans="1:26">
      <c r="A14" s="18" t="s">
        <v>34</v>
      </c>
      <c r="B14" s="19" t="s">
        <v>18</v>
      </c>
      <c r="C14" s="20"/>
      <c r="D14" s="21"/>
      <c r="E14" s="21"/>
      <c r="F14" s="21"/>
      <c r="G14" s="22"/>
      <c r="H14" s="22"/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>
        <v>0.1119</v>
      </c>
      <c r="V14" s="60"/>
      <c r="W14" s="60"/>
      <c r="X14" s="60"/>
      <c r="Y14" s="60"/>
      <c r="Z14" s="69"/>
    </row>
    <row r="15" spans="1:26">
      <c r="A15" s="23"/>
      <c r="B15" s="24"/>
      <c r="C15" s="25"/>
      <c r="D15" s="26"/>
      <c r="E15" s="26"/>
      <c r="F15" s="26"/>
      <c r="G15" s="27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1"/>
      <c r="W15" s="61"/>
      <c r="X15" s="61"/>
      <c r="Y15" s="61"/>
      <c r="Z15" s="69"/>
    </row>
    <row r="16" spans="1:26">
      <c r="A16" s="23"/>
      <c r="B16" s="24"/>
      <c r="C16" s="25"/>
      <c r="D16" s="26"/>
      <c r="E16" s="26"/>
      <c r="F16" s="26"/>
      <c r="G16" s="27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1"/>
      <c r="W16" s="61"/>
      <c r="X16" s="61"/>
      <c r="Y16" s="61"/>
      <c r="Z16" s="69"/>
    </row>
    <row r="17" ht="13.95" spans="1:26">
      <c r="A17" s="34"/>
      <c r="B17" s="45"/>
      <c r="C17" s="35"/>
      <c r="D17" s="36"/>
      <c r="E17" s="36"/>
      <c r="F17" s="36"/>
      <c r="G17" s="37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63"/>
      <c r="W17" s="63"/>
      <c r="X17" s="63"/>
      <c r="Y17" s="63"/>
      <c r="Z17" s="69"/>
    </row>
    <row r="18" ht="25" customHeight="1" spans="1:26">
      <c r="A18" s="38" t="s">
        <v>35</v>
      </c>
      <c r="B18" s="39" t="s">
        <v>157</v>
      </c>
      <c r="C18" s="20"/>
      <c r="D18" s="21"/>
      <c r="E18" s="21"/>
      <c r="F18" s="21"/>
      <c r="G18" s="22"/>
      <c r="H18" s="22"/>
      <c r="I18" s="22"/>
      <c r="J18" s="21"/>
      <c r="K18" s="21"/>
      <c r="L18" s="21"/>
      <c r="M18" s="21">
        <v>0.088</v>
      </c>
      <c r="N18" s="21">
        <v>0.01</v>
      </c>
      <c r="O18" s="21" t="s">
        <v>158</v>
      </c>
      <c r="P18" s="21">
        <v>0.002444</v>
      </c>
      <c r="Q18" s="21">
        <v>0.019256</v>
      </c>
      <c r="R18" s="21"/>
      <c r="S18" s="21">
        <v>0.005</v>
      </c>
      <c r="T18" s="21"/>
      <c r="U18" s="21"/>
      <c r="V18" s="60">
        <v>0.0744</v>
      </c>
      <c r="W18" s="60">
        <v>0.00835</v>
      </c>
      <c r="X18" s="60"/>
      <c r="Y18" s="60"/>
      <c r="Z18" s="69"/>
    </row>
    <row r="19" spans="1:26">
      <c r="A19" s="40"/>
      <c r="B19" s="76" t="s">
        <v>159</v>
      </c>
      <c r="C19" s="25"/>
      <c r="D19" s="26"/>
      <c r="E19" s="26"/>
      <c r="F19" s="26"/>
      <c r="G19" s="27"/>
      <c r="H19" s="27"/>
      <c r="I19" s="27"/>
      <c r="J19" s="26"/>
      <c r="K19" s="26"/>
      <c r="L19" s="26"/>
      <c r="M19" s="26"/>
      <c r="N19" s="26">
        <v>0.009</v>
      </c>
      <c r="O19" s="26">
        <v>0.0152</v>
      </c>
      <c r="P19" s="26">
        <v>0.0063</v>
      </c>
      <c r="Q19" s="26"/>
      <c r="R19" s="26">
        <v>0.0404555</v>
      </c>
      <c r="S19" s="26"/>
      <c r="T19" s="26"/>
      <c r="U19" s="26"/>
      <c r="V19" s="61">
        <v>0.072</v>
      </c>
      <c r="W19" s="61"/>
      <c r="X19" s="61"/>
      <c r="Y19" s="61"/>
      <c r="Z19" s="69"/>
    </row>
    <row r="20" spans="1:26">
      <c r="A20" s="40"/>
      <c r="B20" s="76" t="s">
        <v>116</v>
      </c>
      <c r="C20" s="25"/>
      <c r="D20" s="26"/>
      <c r="E20" s="26">
        <v>0.0014</v>
      </c>
      <c r="F20" s="26"/>
      <c r="G20" s="27"/>
      <c r="H20" s="27"/>
      <c r="I20" s="27"/>
      <c r="J20" s="26"/>
      <c r="K20" s="26"/>
      <c r="L20" s="26"/>
      <c r="M20" s="26"/>
      <c r="N20" s="26"/>
      <c r="O20" s="26"/>
      <c r="P20" s="26">
        <v>0.003</v>
      </c>
      <c r="Q20" s="26"/>
      <c r="R20" s="26"/>
      <c r="S20" s="26"/>
      <c r="T20" s="26">
        <v>0.0414</v>
      </c>
      <c r="U20" s="26">
        <v>0.015</v>
      </c>
      <c r="V20" s="61"/>
      <c r="W20" s="61"/>
      <c r="X20" s="61"/>
      <c r="Y20" s="61"/>
      <c r="Z20" s="69"/>
    </row>
    <row r="21" spans="1:26">
      <c r="A21" s="40"/>
      <c r="B21" s="41" t="s">
        <v>92</v>
      </c>
      <c r="C21" s="25"/>
      <c r="D21" s="26"/>
      <c r="E21" s="26">
        <v>0.008</v>
      </c>
      <c r="F21" s="26"/>
      <c r="G21" s="27"/>
      <c r="H21" s="27"/>
      <c r="I21" s="27"/>
      <c r="J21" s="26"/>
      <c r="K21" s="26"/>
      <c r="L21" s="26">
        <v>0.019</v>
      </c>
      <c r="M21" s="26"/>
      <c r="N21" s="26"/>
      <c r="O21" s="26"/>
      <c r="P21" s="26"/>
      <c r="Q21" s="26"/>
      <c r="R21" s="26"/>
      <c r="S21" s="26"/>
      <c r="T21" s="26"/>
      <c r="U21" s="26">
        <v>0.015</v>
      </c>
      <c r="V21" s="61"/>
      <c r="W21" s="61"/>
      <c r="X21" s="61"/>
      <c r="Y21" s="61"/>
      <c r="Z21" s="69"/>
    </row>
    <row r="22" spans="1:26">
      <c r="A22" s="40"/>
      <c r="B22" s="28" t="s">
        <v>41</v>
      </c>
      <c r="C22" s="25"/>
      <c r="D22" s="26"/>
      <c r="E22" s="26"/>
      <c r="F22" s="26"/>
      <c r="G22" s="27"/>
      <c r="H22" s="27"/>
      <c r="I22" s="27"/>
      <c r="J22" s="26"/>
      <c r="K22" s="26">
        <v>0.048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61"/>
      <c r="W22" s="61"/>
      <c r="X22" s="61"/>
      <c r="Y22" s="61"/>
      <c r="Z22" s="69"/>
    </row>
    <row r="23" ht="13.95" spans="1:26">
      <c r="A23" s="43"/>
      <c r="B23" s="44"/>
      <c r="C23" s="31"/>
      <c r="D23" s="32"/>
      <c r="E23" s="32"/>
      <c r="F23" s="32"/>
      <c r="G23" s="33"/>
      <c r="H23" s="33"/>
      <c r="I23" s="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62"/>
      <c r="W23" s="62"/>
      <c r="X23" s="62"/>
      <c r="Y23" s="62"/>
      <c r="Z23" s="69"/>
    </row>
    <row r="24" spans="1:26">
      <c r="A24" s="38" t="s">
        <v>42</v>
      </c>
      <c r="B24" s="19" t="s">
        <v>117</v>
      </c>
      <c r="C24" s="20">
        <v>0.0334</v>
      </c>
      <c r="D24" s="21">
        <v>0.002</v>
      </c>
      <c r="E24" s="21"/>
      <c r="F24" s="21"/>
      <c r="G24" s="22"/>
      <c r="H24" s="22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60"/>
      <c r="W24" s="60"/>
      <c r="X24" s="60">
        <v>222</v>
      </c>
      <c r="Y24" s="60"/>
      <c r="Z24" s="69"/>
    </row>
    <row r="25" spans="1:26">
      <c r="A25" s="40"/>
      <c r="B25" s="24" t="s">
        <v>44</v>
      </c>
      <c r="C25" s="25">
        <v>0.16088</v>
      </c>
      <c r="D25" s="26"/>
      <c r="E25" s="26">
        <v>0.0072</v>
      </c>
      <c r="F25" s="26"/>
      <c r="G25" s="27"/>
      <c r="H25" s="27">
        <v>0.003</v>
      </c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1"/>
      <c r="W25" s="61"/>
      <c r="X25" s="61"/>
      <c r="Y25" s="61"/>
      <c r="Z25" s="69"/>
    </row>
    <row r="26" spans="1:26">
      <c r="A26" s="40"/>
      <c r="B26" s="99" t="s">
        <v>41</v>
      </c>
      <c r="C26" s="100"/>
      <c r="D26" s="101"/>
      <c r="E26" s="101"/>
      <c r="F26" s="101"/>
      <c r="G26" s="102"/>
      <c r="H26" s="102"/>
      <c r="I26" s="102"/>
      <c r="J26" s="36"/>
      <c r="K26" s="36">
        <v>0.0204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63"/>
      <c r="W26" s="63"/>
      <c r="X26" s="63"/>
      <c r="Y26" s="63"/>
      <c r="Z26" s="69"/>
    </row>
    <row r="27" spans="1:26">
      <c r="A27" s="40"/>
      <c r="B27" s="99"/>
      <c r="C27" s="100"/>
      <c r="D27" s="101"/>
      <c r="E27" s="101"/>
      <c r="F27" s="101"/>
      <c r="G27" s="102"/>
      <c r="H27" s="102"/>
      <c r="I27" s="102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63"/>
      <c r="W27" s="63"/>
      <c r="X27" s="63"/>
      <c r="Y27" s="63">
        <v>1</v>
      </c>
      <c r="Z27" s="69"/>
    </row>
    <row r="28" ht="13.95" spans="1:26">
      <c r="A28" s="43"/>
      <c r="B28" s="30"/>
      <c r="C28" s="31"/>
      <c r="D28" s="32"/>
      <c r="E28" s="32"/>
      <c r="F28" s="32"/>
      <c r="G28" s="33"/>
      <c r="H28" s="33"/>
      <c r="I28" s="3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62"/>
      <c r="W28" s="62"/>
      <c r="X28" s="62"/>
      <c r="Y28" s="62"/>
      <c r="Z28" s="82"/>
    </row>
    <row r="29" ht="15.6" spans="1:26">
      <c r="A29" s="46" t="s">
        <v>45</v>
      </c>
      <c r="B29" s="47"/>
      <c r="C29" s="20">
        <f t="shared" ref="C29:X29" si="0">SUM(C9:C28)</f>
        <v>0.34458</v>
      </c>
      <c r="D29" s="21">
        <f t="shared" si="0"/>
        <v>0.0131</v>
      </c>
      <c r="E29" s="21">
        <f t="shared" si="0"/>
        <v>0.0317</v>
      </c>
      <c r="F29" s="21">
        <f t="shared" si="0"/>
        <v>0.023</v>
      </c>
      <c r="G29" s="22">
        <f t="shared" si="0"/>
        <v>0.0006</v>
      </c>
      <c r="H29" s="21">
        <f t="shared" si="0"/>
        <v>0.003</v>
      </c>
      <c r="I29" s="22">
        <f t="shared" si="0"/>
        <v>0.0027</v>
      </c>
      <c r="J29" s="21">
        <f t="shared" si="0"/>
        <v>0.0304</v>
      </c>
      <c r="K29" s="21">
        <f t="shared" si="0"/>
        <v>0.0684</v>
      </c>
      <c r="L29" s="21">
        <f t="shared" si="0"/>
        <v>0.019</v>
      </c>
      <c r="M29" s="21">
        <f t="shared" si="0"/>
        <v>0.088</v>
      </c>
      <c r="N29" s="21">
        <f t="shared" si="0"/>
        <v>0.019</v>
      </c>
      <c r="O29" s="21">
        <f t="shared" si="0"/>
        <v>0.0152</v>
      </c>
      <c r="P29" s="21">
        <f t="shared" si="0"/>
        <v>0.011744</v>
      </c>
      <c r="Q29" s="21">
        <f t="shared" si="0"/>
        <v>0.019256</v>
      </c>
      <c r="R29" s="21">
        <f t="shared" si="0"/>
        <v>0.0404555</v>
      </c>
      <c r="S29" s="21">
        <f t="shared" si="0"/>
        <v>0.005</v>
      </c>
      <c r="T29" s="21">
        <f t="shared" si="0"/>
        <v>0.0414</v>
      </c>
      <c r="U29" s="21">
        <f t="shared" si="0"/>
        <v>0.1419</v>
      </c>
      <c r="V29" s="21">
        <f t="shared" si="0"/>
        <v>0.1464</v>
      </c>
      <c r="W29" s="21">
        <f t="shared" si="0"/>
        <v>0.00835</v>
      </c>
      <c r="X29" s="21">
        <v>222</v>
      </c>
      <c r="Y29" s="60">
        <v>1</v>
      </c>
      <c r="Z29" s="19"/>
    </row>
    <row r="30" ht="15.6" hidden="1" spans="1:26">
      <c r="A30" s="48" t="s">
        <v>46</v>
      </c>
      <c r="B30" s="49"/>
      <c r="C30" s="25">
        <f>148*C29</f>
        <v>50.99784</v>
      </c>
      <c r="D30" s="25">
        <f t="shared" ref="D30:Z30" si="1">148*D29</f>
        <v>1.9388</v>
      </c>
      <c r="E30" s="25">
        <f t="shared" si="1"/>
        <v>4.6916</v>
      </c>
      <c r="F30" s="25">
        <f t="shared" si="1"/>
        <v>3.404</v>
      </c>
      <c r="G30" s="25">
        <f t="shared" si="1"/>
        <v>0.0888</v>
      </c>
      <c r="H30" s="25">
        <f t="shared" si="1"/>
        <v>0.444</v>
      </c>
      <c r="I30" s="25">
        <f t="shared" si="1"/>
        <v>0.3996</v>
      </c>
      <c r="J30" s="25">
        <f t="shared" si="1"/>
        <v>4.4992</v>
      </c>
      <c r="K30" s="25">
        <f t="shared" si="1"/>
        <v>10.1232</v>
      </c>
      <c r="L30" s="25">
        <f t="shared" si="1"/>
        <v>2.812</v>
      </c>
      <c r="M30" s="25">
        <f t="shared" si="1"/>
        <v>13.024</v>
      </c>
      <c r="N30" s="25">
        <f t="shared" si="1"/>
        <v>2.812</v>
      </c>
      <c r="O30" s="25">
        <f t="shared" si="1"/>
        <v>2.2496</v>
      </c>
      <c r="P30" s="25">
        <f t="shared" si="1"/>
        <v>1.738112</v>
      </c>
      <c r="Q30" s="25">
        <f t="shared" si="1"/>
        <v>2.849888</v>
      </c>
      <c r="R30" s="25">
        <f t="shared" si="1"/>
        <v>5.987414</v>
      </c>
      <c r="S30" s="25">
        <f t="shared" si="1"/>
        <v>0.74</v>
      </c>
      <c r="T30" s="25">
        <f t="shared" si="1"/>
        <v>6.1272</v>
      </c>
      <c r="U30" s="25">
        <f t="shared" si="1"/>
        <v>21.0012</v>
      </c>
      <c r="V30" s="25">
        <f t="shared" si="1"/>
        <v>21.6672</v>
      </c>
      <c r="W30" s="25">
        <f t="shared" si="1"/>
        <v>1.2358</v>
      </c>
      <c r="X30" s="25">
        <v>222</v>
      </c>
      <c r="Y30" s="25">
        <v>1</v>
      </c>
      <c r="Z30" s="103"/>
    </row>
    <row r="31" ht="15.6" spans="1:26">
      <c r="A31" s="48" t="s">
        <v>46</v>
      </c>
      <c r="B31" s="49"/>
      <c r="C31" s="50">
        <f t="shared" ref="C31:X31" si="2">ROUND(C30,2)</f>
        <v>51</v>
      </c>
      <c r="D31" s="51">
        <f t="shared" si="2"/>
        <v>1.94</v>
      </c>
      <c r="E31" s="51">
        <f t="shared" si="2"/>
        <v>4.69</v>
      </c>
      <c r="F31" s="51">
        <f t="shared" si="2"/>
        <v>3.4</v>
      </c>
      <c r="G31" s="51">
        <f t="shared" si="2"/>
        <v>0.09</v>
      </c>
      <c r="H31" s="51">
        <f t="shared" si="2"/>
        <v>0.44</v>
      </c>
      <c r="I31" s="51">
        <f t="shared" si="2"/>
        <v>0.4</v>
      </c>
      <c r="J31" s="51">
        <f t="shared" si="2"/>
        <v>4.5</v>
      </c>
      <c r="K31" s="51">
        <f t="shared" si="2"/>
        <v>10.12</v>
      </c>
      <c r="L31" s="51">
        <f t="shared" si="2"/>
        <v>2.81</v>
      </c>
      <c r="M31" s="51">
        <f t="shared" si="2"/>
        <v>13.02</v>
      </c>
      <c r="N31" s="59">
        <f t="shared" si="2"/>
        <v>2.81</v>
      </c>
      <c r="O31" s="59">
        <f t="shared" si="2"/>
        <v>2.25</v>
      </c>
      <c r="P31" s="59">
        <f t="shared" si="2"/>
        <v>1.74</v>
      </c>
      <c r="Q31" s="59">
        <f t="shared" si="2"/>
        <v>2.85</v>
      </c>
      <c r="R31" s="59">
        <f t="shared" si="2"/>
        <v>5.99</v>
      </c>
      <c r="S31" s="59">
        <f t="shared" si="2"/>
        <v>0.74</v>
      </c>
      <c r="T31" s="59">
        <f t="shared" si="2"/>
        <v>6.13</v>
      </c>
      <c r="U31" s="59">
        <f t="shared" si="2"/>
        <v>21</v>
      </c>
      <c r="V31" s="59">
        <f t="shared" si="2"/>
        <v>21.67</v>
      </c>
      <c r="W31" s="59">
        <f t="shared" si="2"/>
        <v>1.24</v>
      </c>
      <c r="X31" s="59">
        <v>222</v>
      </c>
      <c r="Y31" s="84">
        <v>1</v>
      </c>
      <c r="Z31" s="103"/>
    </row>
    <row r="32" ht="15.6" spans="1:26">
      <c r="A32" s="48" t="s">
        <v>47</v>
      </c>
      <c r="B32" s="49"/>
      <c r="C32" s="50">
        <v>77</v>
      </c>
      <c r="D32" s="52">
        <v>770</v>
      </c>
      <c r="E32" s="52">
        <v>70</v>
      </c>
      <c r="F32" s="51">
        <v>121</v>
      </c>
      <c r="G32" s="52">
        <v>1480</v>
      </c>
      <c r="H32" s="51">
        <v>750</v>
      </c>
      <c r="I32" s="51">
        <v>180</v>
      </c>
      <c r="J32" s="52">
        <v>68</v>
      </c>
      <c r="K32" s="52">
        <v>43</v>
      </c>
      <c r="L32" s="51">
        <v>200</v>
      </c>
      <c r="M32" s="51">
        <v>45</v>
      </c>
      <c r="N32" s="59">
        <v>39</v>
      </c>
      <c r="O32" s="59">
        <v>60</v>
      </c>
      <c r="P32" s="59">
        <v>220</v>
      </c>
      <c r="Q32" s="59">
        <v>250.53</v>
      </c>
      <c r="R32" s="59">
        <v>68.65</v>
      </c>
      <c r="S32" s="59">
        <v>42</v>
      </c>
      <c r="T32" s="59">
        <v>45</v>
      </c>
      <c r="U32" s="59">
        <v>100</v>
      </c>
      <c r="V32" s="59">
        <v>220</v>
      </c>
      <c r="W32" s="59">
        <v>366.16</v>
      </c>
      <c r="X32" s="59">
        <v>11</v>
      </c>
      <c r="Y32" s="84">
        <v>12</v>
      </c>
      <c r="Z32" s="70"/>
    </row>
    <row r="33" ht="16.35" spans="1:26">
      <c r="A33" s="53" t="s">
        <v>48</v>
      </c>
      <c r="B33" s="54"/>
      <c r="C33" s="116">
        <f>C31*C32</f>
        <v>3927</v>
      </c>
      <c r="D33" s="116">
        <f t="shared" ref="D33:Z33" si="3">D31*D32</f>
        <v>1493.8</v>
      </c>
      <c r="E33" s="116">
        <f t="shared" si="3"/>
        <v>328.3</v>
      </c>
      <c r="F33" s="116">
        <f t="shared" si="3"/>
        <v>411.4</v>
      </c>
      <c r="G33" s="116">
        <f t="shared" si="3"/>
        <v>133.2</v>
      </c>
      <c r="H33" s="116">
        <f t="shared" si="3"/>
        <v>330</v>
      </c>
      <c r="I33" s="116">
        <f t="shared" si="3"/>
        <v>72</v>
      </c>
      <c r="J33" s="116">
        <f t="shared" si="3"/>
        <v>306</v>
      </c>
      <c r="K33" s="116">
        <f t="shared" si="3"/>
        <v>435.16</v>
      </c>
      <c r="L33" s="116">
        <f t="shared" si="3"/>
        <v>562</v>
      </c>
      <c r="M33" s="116">
        <f t="shared" si="3"/>
        <v>585.9</v>
      </c>
      <c r="N33" s="55">
        <f t="shared" si="3"/>
        <v>109.59</v>
      </c>
      <c r="O33" s="55">
        <f t="shared" si="3"/>
        <v>135</v>
      </c>
      <c r="P33" s="55">
        <f t="shared" si="3"/>
        <v>382.8</v>
      </c>
      <c r="Q33" s="55">
        <f t="shared" si="3"/>
        <v>714.0105</v>
      </c>
      <c r="R33" s="55">
        <f t="shared" si="3"/>
        <v>411.2135</v>
      </c>
      <c r="S33" s="55">
        <f t="shared" si="3"/>
        <v>31.08</v>
      </c>
      <c r="T33" s="55">
        <f t="shared" si="3"/>
        <v>275.85</v>
      </c>
      <c r="U33" s="55">
        <f t="shared" si="3"/>
        <v>2100</v>
      </c>
      <c r="V33" s="55">
        <f t="shared" si="3"/>
        <v>4767.4</v>
      </c>
      <c r="W33" s="55">
        <f t="shared" si="3"/>
        <v>454.0384</v>
      </c>
      <c r="X33" s="55">
        <f t="shared" si="3"/>
        <v>2442</v>
      </c>
      <c r="Y33" s="55">
        <f t="shared" si="3"/>
        <v>12</v>
      </c>
      <c r="Z33" s="71">
        <f>SUM(C33:Y33)</f>
        <v>20419.7424</v>
      </c>
    </row>
    <row r="34" ht="15.6" spans="1:26">
      <c r="A34" s="56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>
        <f>Z33/Z2</f>
        <v>137.971232432432</v>
      </c>
    </row>
    <row r="35" customFormat="1" ht="27" customHeight="1" spans="2:15">
      <c r="B35" s="58" t="s">
        <v>49</v>
      </c>
      <c r="O35" s="57"/>
    </row>
    <row r="36" customFormat="1" ht="27" customHeight="1" spans="2:15">
      <c r="B36" s="58" t="s">
        <v>50</v>
      </c>
      <c r="O36" s="57"/>
    </row>
    <row r="37" customFormat="1" ht="27" customHeight="1" spans="2:2">
      <c r="B37" s="58" t="s">
        <v>51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8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C36"/>
  <sheetViews>
    <sheetView workbookViewId="0">
      <pane ySplit="7" topLeftCell="A17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4.3333333333333" customWidth="1"/>
    <col min="3" max="3" width="7" customWidth="1"/>
    <col min="4" max="4" width="7.22222222222222" customWidth="1"/>
    <col min="5" max="5" width="6.11111111111111" customWidth="1"/>
    <col min="6" max="6" width="7" customWidth="1"/>
    <col min="7" max="7" width="6.22222222222222" customWidth="1"/>
    <col min="8" max="8" width="6.44444444444444" customWidth="1"/>
    <col min="9" max="9" width="6.22222222222222" customWidth="1"/>
    <col min="10" max="10" width="6.55555555555556" customWidth="1"/>
    <col min="11" max="12" width="7.22222222222222" customWidth="1"/>
    <col min="13" max="13" width="7.33333333333333" customWidth="1"/>
    <col min="14" max="14" width="7.22222222222222" customWidth="1"/>
    <col min="15" max="15" width="5.55555555555556" customWidth="1"/>
    <col min="16" max="16" width="6.22222222222222" customWidth="1"/>
    <col min="17" max="17" width="6" customWidth="1"/>
    <col min="18" max="18" width="6.11111111111111" customWidth="1"/>
    <col min="19" max="19" width="6.44444444444444" customWidth="1"/>
    <col min="20" max="20" width="6" customWidth="1"/>
    <col min="21" max="21" width="6.22222222222222" customWidth="1"/>
    <col min="22" max="22" width="7.33333333333333" customWidth="1"/>
    <col min="23" max="23" width="5.44444444444444" customWidth="1"/>
    <col min="24" max="24" width="7.33333333333333" customWidth="1"/>
    <col min="25" max="25" width="5.44444444444444" customWidth="1"/>
    <col min="26" max="26" width="6.33333333333333" customWidth="1"/>
    <col min="27" max="27" width="5.33333333333333" customWidth="1"/>
    <col min="28" max="28" width="6.11111111111111" customWidth="1"/>
    <col min="29" max="29" width="8.44444444444444" customWidth="1"/>
  </cols>
  <sheetData>
    <row r="1" s="1" customFormat="1" ht="43" customHeight="1" spans="1:1">
      <c r="A1" s="1" t="s">
        <v>0</v>
      </c>
    </row>
    <row r="2" customHeight="1" spans="1:29">
      <c r="A2" s="2"/>
      <c r="B2" s="72" t="s">
        <v>160</v>
      </c>
      <c r="C2" s="5" t="s">
        <v>2</v>
      </c>
      <c r="D2" s="5" t="s">
        <v>3</v>
      </c>
      <c r="E2" s="5" t="s">
        <v>4</v>
      </c>
      <c r="F2" s="5" t="s">
        <v>8</v>
      </c>
      <c r="G2" s="5" t="s">
        <v>7</v>
      </c>
      <c r="H2" s="5" t="s">
        <v>53</v>
      </c>
      <c r="I2" s="5" t="s">
        <v>10</v>
      </c>
      <c r="J2" s="5" t="s">
        <v>11</v>
      </c>
      <c r="K2" s="5" t="s">
        <v>55</v>
      </c>
      <c r="L2" s="5" t="s">
        <v>17</v>
      </c>
      <c r="M2" s="5" t="s">
        <v>128</v>
      </c>
      <c r="N2" s="5" t="s">
        <v>98</v>
      </c>
      <c r="O2" s="5" t="s">
        <v>78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81</v>
      </c>
      <c r="U2" s="5" t="s">
        <v>57</v>
      </c>
      <c r="V2" s="5" t="s">
        <v>59</v>
      </c>
      <c r="W2" s="5" t="s">
        <v>19</v>
      </c>
      <c r="X2" s="5" t="s">
        <v>60</v>
      </c>
      <c r="Y2" s="5" t="s">
        <v>26</v>
      </c>
      <c r="Z2" s="5" t="s">
        <v>86</v>
      </c>
      <c r="AA2" s="5" t="s">
        <v>61</v>
      </c>
      <c r="AB2" s="79" t="s">
        <v>62</v>
      </c>
      <c r="AC2" s="64">
        <v>151</v>
      </c>
    </row>
    <row r="3" spans="1:29">
      <c r="A3" s="6"/>
      <c r="B3" s="73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0"/>
      <c r="AC3" s="65"/>
    </row>
    <row r="4" spans="1:29">
      <c r="A4" s="6"/>
      <c r="B4" s="7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80"/>
      <c r="AC4" s="65"/>
    </row>
    <row r="5" ht="12" customHeight="1" spans="1:29">
      <c r="A5" s="6"/>
      <c r="B5" s="7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80"/>
      <c r="AC5" s="65"/>
    </row>
    <row r="6" spans="1:29">
      <c r="A6" s="6"/>
      <c r="B6" s="7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80"/>
      <c r="AC6" s="65"/>
    </row>
    <row r="7" ht="28" customHeight="1" spans="1:29">
      <c r="A7" s="10"/>
      <c r="B7" s="7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81"/>
      <c r="AC7" s="66"/>
    </row>
    <row r="8" ht="16" customHeight="1" spans="1:29">
      <c r="A8" s="14"/>
      <c r="B8" s="75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67" t="s">
        <v>28</v>
      </c>
    </row>
    <row r="9" spans="1:29">
      <c r="A9" s="18" t="s">
        <v>29</v>
      </c>
      <c r="B9" s="19" t="s">
        <v>122</v>
      </c>
      <c r="C9" s="20">
        <v>0.1504</v>
      </c>
      <c r="D9" s="21"/>
      <c r="E9" s="21">
        <v>0.00645</v>
      </c>
      <c r="F9" s="22"/>
      <c r="G9" s="22"/>
      <c r="H9" s="21">
        <v>0.015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60"/>
      <c r="AC9" s="68" t="s">
        <v>31</v>
      </c>
    </row>
    <row r="10" spans="1:29">
      <c r="A10" s="23"/>
      <c r="B10" s="24" t="s">
        <v>65</v>
      </c>
      <c r="C10" s="25"/>
      <c r="D10" s="26"/>
      <c r="E10" s="26">
        <v>0.008</v>
      </c>
      <c r="F10" s="27">
        <v>0.00058</v>
      </c>
      <c r="G10" s="26">
        <v>0.002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61"/>
      <c r="AC10" s="69"/>
    </row>
    <row r="11" spans="1:29">
      <c r="A11" s="23"/>
      <c r="B11" s="28" t="s">
        <v>66</v>
      </c>
      <c r="C11" s="25"/>
      <c r="D11" s="26">
        <v>0.01</v>
      </c>
      <c r="E11" s="26"/>
      <c r="F11" s="27"/>
      <c r="G11" s="27"/>
      <c r="H11" s="26"/>
      <c r="I11" s="26">
        <v>0.0304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61"/>
      <c r="AC11" s="69"/>
    </row>
    <row r="12" spans="1:29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61"/>
      <c r="AC12" s="69"/>
    </row>
    <row r="13" ht="13.95" spans="1:29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62"/>
      <c r="AC13" s="69"/>
    </row>
    <row r="14" spans="1:29">
      <c r="A14" s="18" t="s">
        <v>34</v>
      </c>
      <c r="B14" s="19" t="s">
        <v>55</v>
      </c>
      <c r="C14" s="20"/>
      <c r="D14" s="21"/>
      <c r="E14" s="21"/>
      <c r="F14" s="22"/>
      <c r="G14" s="22"/>
      <c r="H14" s="21"/>
      <c r="I14" s="21"/>
      <c r="J14" s="21"/>
      <c r="K14" s="21">
        <v>0.15234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60"/>
      <c r="AC14" s="69"/>
    </row>
    <row r="15" spans="1:29">
      <c r="A15" s="23"/>
      <c r="B15" s="24"/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61"/>
      <c r="AC15" s="69"/>
    </row>
    <row r="16" spans="1:29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61"/>
      <c r="AC16" s="69"/>
    </row>
    <row r="17" ht="13.95" spans="1:29">
      <c r="A17" s="34"/>
      <c r="B17" s="45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63"/>
      <c r="AC17" s="69"/>
    </row>
    <row r="18" ht="18" customHeight="1" spans="1:29">
      <c r="A18" s="38" t="s">
        <v>35</v>
      </c>
      <c r="B18" s="39" t="s">
        <v>134</v>
      </c>
      <c r="C18" s="20"/>
      <c r="D18" s="21"/>
      <c r="E18" s="21"/>
      <c r="F18" s="22"/>
      <c r="G18" s="22"/>
      <c r="H18" s="21"/>
      <c r="I18" s="21"/>
      <c r="J18" s="21"/>
      <c r="K18" s="21"/>
      <c r="L18" s="21"/>
      <c r="M18" s="21">
        <v>0.0198</v>
      </c>
      <c r="N18" s="21">
        <v>0.0541</v>
      </c>
      <c r="O18" s="21">
        <v>0.0031</v>
      </c>
      <c r="P18" s="21">
        <v>0.07</v>
      </c>
      <c r="Q18" s="21">
        <v>0.0096</v>
      </c>
      <c r="R18" s="21">
        <v>0.009</v>
      </c>
      <c r="S18" s="21">
        <v>0.0021</v>
      </c>
      <c r="T18" s="21"/>
      <c r="U18" s="21"/>
      <c r="V18" s="21">
        <v>0.0083</v>
      </c>
      <c r="W18" s="21"/>
      <c r="X18" s="21"/>
      <c r="Y18" s="21"/>
      <c r="Z18" s="21"/>
      <c r="AA18" s="21"/>
      <c r="AB18" s="60"/>
      <c r="AC18" s="69"/>
    </row>
    <row r="19" spans="1:29">
      <c r="A19" s="40"/>
      <c r="B19" s="76" t="s">
        <v>161</v>
      </c>
      <c r="C19" s="25"/>
      <c r="D19" s="26"/>
      <c r="E19" s="26"/>
      <c r="F19" s="27"/>
      <c r="G19" s="27"/>
      <c r="H19" s="26"/>
      <c r="I19" s="26"/>
      <c r="J19" s="26"/>
      <c r="K19" s="26"/>
      <c r="L19" s="26">
        <v>0.0741</v>
      </c>
      <c r="M19" s="26"/>
      <c r="N19" s="26"/>
      <c r="O19" s="26"/>
      <c r="P19" s="26"/>
      <c r="Q19" s="26">
        <v>0.01</v>
      </c>
      <c r="R19" s="26">
        <v>0.007</v>
      </c>
      <c r="S19" s="26">
        <v>0.003</v>
      </c>
      <c r="T19" s="26"/>
      <c r="U19" s="26"/>
      <c r="V19" s="26">
        <v>0.0042</v>
      </c>
      <c r="W19" s="26">
        <v>0.003</v>
      </c>
      <c r="X19" s="26"/>
      <c r="Y19" s="26"/>
      <c r="Z19" s="26"/>
      <c r="AA19" s="26"/>
      <c r="AB19" s="61"/>
      <c r="AC19" s="69"/>
    </row>
    <row r="20" spans="1:29">
      <c r="A20" s="40"/>
      <c r="B20" s="76" t="s">
        <v>162</v>
      </c>
      <c r="C20" s="25"/>
      <c r="D20" s="26">
        <v>0.0071</v>
      </c>
      <c r="E20" s="26"/>
      <c r="F20" s="27"/>
      <c r="G20" s="27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>
        <v>0.0441</v>
      </c>
      <c r="U20" s="26"/>
      <c r="V20" s="26"/>
      <c r="W20" s="26"/>
      <c r="X20" s="26"/>
      <c r="Y20" s="26"/>
      <c r="Z20" s="26"/>
      <c r="AA20" s="26"/>
      <c r="AB20" s="61"/>
      <c r="AC20" s="69"/>
    </row>
    <row r="21" spans="1:29">
      <c r="A21" s="40"/>
      <c r="B21" s="41" t="s">
        <v>92</v>
      </c>
      <c r="C21" s="25"/>
      <c r="D21" s="26"/>
      <c r="E21" s="26">
        <v>0.008</v>
      </c>
      <c r="F21" s="27"/>
      <c r="G21" s="27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>
        <v>0.01856</v>
      </c>
      <c r="V21" s="26"/>
      <c r="W21" s="26"/>
      <c r="X21" s="26"/>
      <c r="Y21" s="26"/>
      <c r="Z21" s="26"/>
      <c r="AA21" s="26"/>
      <c r="AB21" s="61"/>
      <c r="AC21" s="69"/>
    </row>
    <row r="22" spans="1:29">
      <c r="A22" s="40"/>
      <c r="B22" s="28" t="s">
        <v>41</v>
      </c>
      <c r="C22" s="25"/>
      <c r="D22" s="26"/>
      <c r="E22" s="26"/>
      <c r="F22" s="27"/>
      <c r="G22" s="27"/>
      <c r="H22" s="26"/>
      <c r="I22" s="26"/>
      <c r="J22" s="26">
        <v>0.04804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 t="s">
        <v>70</v>
      </c>
      <c r="V22" s="26"/>
      <c r="W22" s="26"/>
      <c r="X22" s="26"/>
      <c r="Y22" s="26"/>
      <c r="Z22" s="26"/>
      <c r="AA22" s="26"/>
      <c r="AB22" s="61"/>
      <c r="AC22" s="69"/>
    </row>
    <row r="23" ht="13.95" spans="1:29">
      <c r="A23" s="43"/>
      <c r="B23" s="44"/>
      <c r="C23" s="31"/>
      <c r="D23" s="32"/>
      <c r="E23" s="32"/>
      <c r="F23" s="33"/>
      <c r="G23" s="3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 t="s">
        <v>70</v>
      </c>
      <c r="X23" s="32"/>
      <c r="Y23" s="32"/>
      <c r="Z23" s="32"/>
      <c r="AA23" s="32"/>
      <c r="AB23" s="62"/>
      <c r="AC23" s="69"/>
    </row>
    <row r="24" spans="1:29">
      <c r="A24" s="38" t="s">
        <v>42</v>
      </c>
      <c r="B24" s="19" t="s">
        <v>71</v>
      </c>
      <c r="C24" s="20">
        <v>0.01514</v>
      </c>
      <c r="D24" s="21">
        <v>0.0023</v>
      </c>
      <c r="E24" s="21">
        <v>0.01</v>
      </c>
      <c r="F24" s="22"/>
      <c r="G24" s="22"/>
      <c r="H24" s="21">
        <v>0.005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0.0746</v>
      </c>
      <c r="Y24" s="21"/>
      <c r="Z24" s="21"/>
      <c r="AA24" s="21">
        <v>9</v>
      </c>
      <c r="AB24" s="60">
        <v>10</v>
      </c>
      <c r="AC24" s="69"/>
    </row>
    <row r="25" spans="1:29">
      <c r="A25" s="40"/>
      <c r="B25" s="24" t="s">
        <v>72</v>
      </c>
      <c r="C25" s="25"/>
      <c r="D25" s="26"/>
      <c r="E25" s="26">
        <v>0.003</v>
      </c>
      <c r="F25" s="27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>
        <v>0.03</v>
      </c>
      <c r="W25" s="26"/>
      <c r="X25" s="26"/>
      <c r="Y25" s="26"/>
      <c r="Z25" s="26"/>
      <c r="AA25" s="26"/>
      <c r="AB25" s="61"/>
      <c r="AC25" s="69"/>
    </row>
    <row r="26" spans="1:29">
      <c r="A26" s="40"/>
      <c r="B26" s="24" t="s">
        <v>73</v>
      </c>
      <c r="C26" s="25"/>
      <c r="D26" s="26"/>
      <c r="E26" s="26">
        <v>0.007</v>
      </c>
      <c r="F26" s="27">
        <v>0.0006</v>
      </c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61"/>
      <c r="AC26" s="69"/>
    </row>
    <row r="27" ht="13.95" spans="1:29">
      <c r="A27" s="43"/>
      <c r="B27" s="30"/>
      <c r="C27" s="31"/>
      <c r="D27" s="32"/>
      <c r="E27" s="32"/>
      <c r="F27" s="33"/>
      <c r="G27" s="3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>
        <v>1</v>
      </c>
      <c r="Z27" s="32">
        <v>0.38</v>
      </c>
      <c r="AA27" s="32"/>
      <c r="AB27" s="62"/>
      <c r="AC27" s="82"/>
    </row>
    <row r="28" ht="15.6" spans="1:29">
      <c r="A28" s="46" t="s">
        <v>45</v>
      </c>
      <c r="B28" s="47"/>
      <c r="C28" s="20">
        <f t="shared" ref="C28:N28" si="0">SUM(C9:C27)</f>
        <v>0.16554</v>
      </c>
      <c r="D28" s="21">
        <f t="shared" si="0"/>
        <v>0.0194</v>
      </c>
      <c r="E28" s="21">
        <f t="shared" si="0"/>
        <v>0.04245</v>
      </c>
      <c r="F28" s="21">
        <f t="shared" si="0"/>
        <v>0.00118</v>
      </c>
      <c r="G28" s="21">
        <f t="shared" si="0"/>
        <v>0.002</v>
      </c>
      <c r="H28" s="21">
        <f t="shared" si="0"/>
        <v>0.02</v>
      </c>
      <c r="I28" s="21">
        <f t="shared" si="0"/>
        <v>0.0304</v>
      </c>
      <c r="J28" s="21">
        <f t="shared" si="0"/>
        <v>0.04804</v>
      </c>
      <c r="K28" s="21">
        <f t="shared" si="0"/>
        <v>0.15234</v>
      </c>
      <c r="L28" s="21">
        <f t="shared" si="0"/>
        <v>0.0741</v>
      </c>
      <c r="M28" s="21">
        <f t="shared" si="0"/>
        <v>0.0198</v>
      </c>
      <c r="N28" s="21">
        <f t="shared" si="0"/>
        <v>0.0541</v>
      </c>
      <c r="O28" s="21">
        <f t="shared" ref="O28:Z28" si="1">SUM(O9:O27)</f>
        <v>0.0031</v>
      </c>
      <c r="P28" s="21">
        <f t="shared" si="1"/>
        <v>0.07</v>
      </c>
      <c r="Q28" s="21">
        <f t="shared" si="1"/>
        <v>0.0196</v>
      </c>
      <c r="R28" s="21">
        <f t="shared" si="1"/>
        <v>0.016</v>
      </c>
      <c r="S28" s="21">
        <f t="shared" si="1"/>
        <v>0.0051</v>
      </c>
      <c r="T28" s="21">
        <f t="shared" si="1"/>
        <v>0.0441</v>
      </c>
      <c r="U28" s="21">
        <f t="shared" si="1"/>
        <v>0.01856</v>
      </c>
      <c r="V28" s="21">
        <f t="shared" si="1"/>
        <v>0.0425</v>
      </c>
      <c r="W28" s="21">
        <f t="shared" si="1"/>
        <v>0.003</v>
      </c>
      <c r="X28" s="21">
        <f t="shared" si="1"/>
        <v>0.0746</v>
      </c>
      <c r="Y28" s="21">
        <v>1</v>
      </c>
      <c r="Z28" s="21">
        <v>0.38</v>
      </c>
      <c r="AA28" s="21">
        <v>9</v>
      </c>
      <c r="AB28" s="60">
        <v>10</v>
      </c>
      <c r="AC28" s="83"/>
    </row>
    <row r="29" ht="15.6" hidden="1" spans="1:29">
      <c r="A29" s="48" t="s">
        <v>46</v>
      </c>
      <c r="B29" s="49"/>
      <c r="C29" s="25">
        <f t="shared" ref="C29:N29" si="2">151*C28</f>
        <v>24.99654</v>
      </c>
      <c r="D29" s="25">
        <f t="shared" si="2"/>
        <v>2.9294</v>
      </c>
      <c r="E29" s="25">
        <f t="shared" si="2"/>
        <v>6.40995</v>
      </c>
      <c r="F29" s="25">
        <f t="shared" si="2"/>
        <v>0.17818</v>
      </c>
      <c r="G29" s="25">
        <f t="shared" si="2"/>
        <v>0.302</v>
      </c>
      <c r="H29" s="25">
        <f t="shared" si="2"/>
        <v>3.02</v>
      </c>
      <c r="I29" s="25">
        <f t="shared" si="2"/>
        <v>4.5904</v>
      </c>
      <c r="J29" s="25">
        <f t="shared" si="2"/>
        <v>7.25404</v>
      </c>
      <c r="K29" s="25">
        <f t="shared" si="2"/>
        <v>23.00334</v>
      </c>
      <c r="L29" s="25">
        <f t="shared" si="2"/>
        <v>11.1891</v>
      </c>
      <c r="M29" s="25">
        <f t="shared" si="2"/>
        <v>2.9898</v>
      </c>
      <c r="N29" s="25">
        <f t="shared" si="2"/>
        <v>8.1691</v>
      </c>
      <c r="O29" s="25">
        <f t="shared" ref="O29:AB29" si="3">151*O28</f>
        <v>0.4681</v>
      </c>
      <c r="P29" s="25">
        <f t="shared" si="3"/>
        <v>10.57</v>
      </c>
      <c r="Q29" s="25">
        <f t="shared" si="3"/>
        <v>2.9596</v>
      </c>
      <c r="R29" s="25">
        <f t="shared" si="3"/>
        <v>2.416</v>
      </c>
      <c r="S29" s="25">
        <f t="shared" si="3"/>
        <v>0.7701</v>
      </c>
      <c r="T29" s="25">
        <f t="shared" si="3"/>
        <v>6.6591</v>
      </c>
      <c r="U29" s="25">
        <f t="shared" si="3"/>
        <v>2.80256</v>
      </c>
      <c r="V29" s="25">
        <f t="shared" si="3"/>
        <v>6.4175</v>
      </c>
      <c r="W29" s="25">
        <f t="shared" si="3"/>
        <v>0.453</v>
      </c>
      <c r="X29" s="25">
        <f t="shared" si="3"/>
        <v>11.2646</v>
      </c>
      <c r="Y29" s="25">
        <v>1</v>
      </c>
      <c r="Z29" s="25">
        <f t="shared" si="3"/>
        <v>57.38</v>
      </c>
      <c r="AA29" s="25">
        <v>9</v>
      </c>
      <c r="AB29" s="25">
        <v>10</v>
      </c>
      <c r="AC29" s="70">
        <f>79*AC28</f>
        <v>0</v>
      </c>
    </row>
    <row r="30" ht="15.6" spans="1:29">
      <c r="A30" s="48" t="s">
        <v>46</v>
      </c>
      <c r="B30" s="49"/>
      <c r="C30" s="50">
        <f t="shared" ref="C30:N30" si="4">ROUND(C29,2)</f>
        <v>25</v>
      </c>
      <c r="D30" s="51">
        <f t="shared" si="4"/>
        <v>2.93</v>
      </c>
      <c r="E30" s="51">
        <f t="shared" si="4"/>
        <v>6.41</v>
      </c>
      <c r="F30" s="51">
        <f t="shared" si="4"/>
        <v>0.18</v>
      </c>
      <c r="G30" s="51">
        <f t="shared" si="4"/>
        <v>0.3</v>
      </c>
      <c r="H30" s="51">
        <f t="shared" si="4"/>
        <v>3.02</v>
      </c>
      <c r="I30" s="51">
        <f t="shared" si="4"/>
        <v>4.59</v>
      </c>
      <c r="J30" s="51">
        <f t="shared" si="4"/>
        <v>7.25</v>
      </c>
      <c r="K30" s="51">
        <f t="shared" si="4"/>
        <v>23</v>
      </c>
      <c r="L30" s="51">
        <f t="shared" si="4"/>
        <v>11.19</v>
      </c>
      <c r="M30" s="59">
        <f t="shared" si="4"/>
        <v>2.99</v>
      </c>
      <c r="N30" s="59">
        <f t="shared" si="4"/>
        <v>8.17</v>
      </c>
      <c r="O30" s="59">
        <f t="shared" ref="O30:Z30" si="5">ROUND(O29,2)</f>
        <v>0.47</v>
      </c>
      <c r="P30" s="59">
        <f t="shared" si="5"/>
        <v>10.57</v>
      </c>
      <c r="Q30" s="59">
        <f t="shared" si="5"/>
        <v>2.96</v>
      </c>
      <c r="R30" s="59">
        <f t="shared" si="5"/>
        <v>2.42</v>
      </c>
      <c r="S30" s="59">
        <f t="shared" si="5"/>
        <v>0.77</v>
      </c>
      <c r="T30" s="59">
        <f t="shared" si="5"/>
        <v>6.66</v>
      </c>
      <c r="U30" s="59">
        <f t="shared" si="5"/>
        <v>2.8</v>
      </c>
      <c r="V30" s="59">
        <f t="shared" si="5"/>
        <v>6.42</v>
      </c>
      <c r="W30" s="59">
        <f t="shared" si="5"/>
        <v>0.45</v>
      </c>
      <c r="X30" s="59">
        <f t="shared" si="5"/>
        <v>11.26</v>
      </c>
      <c r="Y30" s="59">
        <v>1</v>
      </c>
      <c r="Z30" s="59">
        <v>0.38</v>
      </c>
      <c r="AA30" s="59">
        <v>9</v>
      </c>
      <c r="AB30" s="84">
        <v>10</v>
      </c>
      <c r="AC30" s="70"/>
    </row>
    <row r="31" ht="15.6" spans="1:29">
      <c r="A31" s="48" t="s">
        <v>47</v>
      </c>
      <c r="B31" s="49"/>
      <c r="C31" s="50">
        <v>77</v>
      </c>
      <c r="D31" s="52">
        <v>770</v>
      </c>
      <c r="E31" s="52">
        <v>70</v>
      </c>
      <c r="F31" s="52">
        <v>1480</v>
      </c>
      <c r="G31" s="51">
        <v>180</v>
      </c>
      <c r="H31" s="51">
        <v>150</v>
      </c>
      <c r="I31" s="52">
        <v>68</v>
      </c>
      <c r="J31" s="52">
        <v>43</v>
      </c>
      <c r="K31" s="51">
        <v>95</v>
      </c>
      <c r="L31" s="51">
        <v>220</v>
      </c>
      <c r="M31" s="59">
        <v>430</v>
      </c>
      <c r="N31" s="59">
        <v>205</v>
      </c>
      <c r="O31" s="59">
        <v>48</v>
      </c>
      <c r="P31" s="59">
        <v>45</v>
      </c>
      <c r="Q31" s="59">
        <v>39</v>
      </c>
      <c r="R31" s="59">
        <v>60</v>
      </c>
      <c r="S31" s="59">
        <v>220</v>
      </c>
      <c r="T31" s="59">
        <v>105</v>
      </c>
      <c r="U31" s="59">
        <v>200</v>
      </c>
      <c r="V31" s="59">
        <v>366.16</v>
      </c>
      <c r="W31" s="59">
        <v>90</v>
      </c>
      <c r="X31" s="59">
        <v>220</v>
      </c>
      <c r="Y31" s="59">
        <v>12</v>
      </c>
      <c r="Z31" s="59">
        <v>360</v>
      </c>
      <c r="AA31" s="59">
        <v>11</v>
      </c>
      <c r="AB31" s="84">
        <v>1.9</v>
      </c>
      <c r="AC31" s="24"/>
    </row>
    <row r="32" ht="16.35" spans="1:29">
      <c r="A32" s="53" t="s">
        <v>48</v>
      </c>
      <c r="B32" s="54"/>
      <c r="C32" s="55">
        <f t="shared" ref="C32:N32" si="6">C31*C30</f>
        <v>1925</v>
      </c>
      <c r="D32" s="55">
        <f t="shared" si="6"/>
        <v>2256.1</v>
      </c>
      <c r="E32" s="55">
        <f t="shared" si="6"/>
        <v>448.7</v>
      </c>
      <c r="F32" s="55">
        <f t="shared" si="6"/>
        <v>266.4</v>
      </c>
      <c r="G32" s="55">
        <f t="shared" si="6"/>
        <v>54</v>
      </c>
      <c r="H32" s="55">
        <f t="shared" si="6"/>
        <v>453</v>
      </c>
      <c r="I32" s="55">
        <f t="shared" si="6"/>
        <v>312.12</v>
      </c>
      <c r="J32" s="55">
        <f t="shared" si="6"/>
        <v>311.75</v>
      </c>
      <c r="K32" s="55">
        <f t="shared" si="6"/>
        <v>2185</v>
      </c>
      <c r="L32" s="55">
        <f t="shared" si="6"/>
        <v>2461.8</v>
      </c>
      <c r="M32" s="55">
        <f t="shared" si="6"/>
        <v>1285.7</v>
      </c>
      <c r="N32" s="55">
        <f t="shared" si="6"/>
        <v>1674.85</v>
      </c>
      <c r="O32" s="55">
        <f t="shared" ref="O32:AB32" si="7">O31*O30</f>
        <v>22.56</v>
      </c>
      <c r="P32" s="55">
        <f t="shared" si="7"/>
        <v>475.65</v>
      </c>
      <c r="Q32" s="55">
        <f t="shared" si="7"/>
        <v>115.44</v>
      </c>
      <c r="R32" s="55">
        <f t="shared" si="7"/>
        <v>145.2</v>
      </c>
      <c r="S32" s="55">
        <f t="shared" si="7"/>
        <v>169.4</v>
      </c>
      <c r="T32" s="55">
        <f t="shared" si="7"/>
        <v>699.3</v>
      </c>
      <c r="U32" s="55">
        <f t="shared" si="7"/>
        <v>560</v>
      </c>
      <c r="V32" s="55">
        <f t="shared" si="7"/>
        <v>2350.7472</v>
      </c>
      <c r="W32" s="55">
        <f t="shared" si="7"/>
        <v>40.5</v>
      </c>
      <c r="X32" s="55">
        <f t="shared" si="7"/>
        <v>2477.2</v>
      </c>
      <c r="Y32" s="55">
        <f t="shared" si="7"/>
        <v>12</v>
      </c>
      <c r="Z32" s="55">
        <f t="shared" si="7"/>
        <v>136.8</v>
      </c>
      <c r="AA32" s="55">
        <f t="shared" si="7"/>
        <v>99</v>
      </c>
      <c r="AB32" s="55">
        <f t="shared" si="7"/>
        <v>19</v>
      </c>
      <c r="AC32" s="71">
        <f>SUM(C32:AB32)</f>
        <v>20957.2172</v>
      </c>
    </row>
    <row r="33" ht="15.6" spans="1:29">
      <c r="A33" s="56"/>
      <c r="B33" s="5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57">
        <f>AC32/AC2</f>
        <v>138.789517880795</v>
      </c>
    </row>
    <row r="34" customFormat="1" ht="27" customHeight="1" spans="2:15">
      <c r="B34" s="58" t="s">
        <v>74</v>
      </c>
      <c r="L34" s="57"/>
      <c r="M34" s="78"/>
      <c r="N34" s="78"/>
      <c r="O34" s="78"/>
    </row>
    <row r="35" customFormat="1" ht="27" customHeight="1" spans="2:15">
      <c r="B35" s="58" t="s">
        <v>75</v>
      </c>
      <c r="L35" s="57"/>
      <c r="M35" s="78"/>
      <c r="N35" s="78"/>
      <c r="O35" s="78"/>
    </row>
    <row r="36" customFormat="1" ht="27" customHeight="1" spans="2:2">
      <c r="B36" s="58" t="s">
        <v>76</v>
      </c>
    </row>
  </sheetData>
  <mergeCells count="41">
    <mergeCell ref="A1:AB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7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D37"/>
  <sheetViews>
    <sheetView workbookViewId="0">
      <pane ySplit="7" topLeftCell="A20" activePane="bottomLeft" state="frozen"/>
      <selection/>
      <selection pane="bottomLeft" activeCell="B8" sqref="B8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7.44444444444444" customWidth="1"/>
    <col min="4" max="4" width="7.55555555555556" customWidth="1"/>
    <col min="5" max="5" width="6.55555555555556" customWidth="1"/>
    <col min="6" max="6" width="7" customWidth="1"/>
    <col min="7" max="7" width="6.22222222222222" customWidth="1"/>
    <col min="8" max="8" width="6.33333333333333" customWidth="1"/>
    <col min="9" max="9" width="6.44444444444444" customWidth="1"/>
    <col min="10" max="11" width="6.33333333333333" customWidth="1"/>
    <col min="12" max="12" width="6.44444444444444" customWidth="1"/>
    <col min="13" max="13" width="6.11111111111111" customWidth="1"/>
    <col min="14" max="14" width="6.55555555555556" customWidth="1"/>
    <col min="15" max="15" width="6.44444444444444" customWidth="1"/>
    <col min="16" max="16" width="6" customWidth="1"/>
    <col min="17" max="18" width="7" customWidth="1"/>
    <col min="19" max="20" width="6.22222222222222" customWidth="1"/>
    <col min="21" max="21" width="6.11111111111111" customWidth="1"/>
    <col min="22" max="22" width="7.11111111111111" customWidth="1"/>
    <col min="23" max="23" width="7" customWidth="1"/>
    <col min="24" max="24" width="6.44444444444444" customWidth="1"/>
    <col min="25" max="25" width="6.55555555555556" customWidth="1"/>
    <col min="26" max="26" width="6.22222222222222" customWidth="1"/>
    <col min="27" max="27" width="6.55555555555556" customWidth="1"/>
    <col min="28" max="28" width="5.44444444444444" customWidth="1"/>
    <col min="29" max="29" width="5.33333333333333" customWidth="1"/>
    <col min="30" max="30" width="9.11111111111111" customWidth="1"/>
  </cols>
  <sheetData>
    <row r="1" s="1" customFormat="1" ht="43" customHeight="1" spans="1:1">
      <c r="A1" s="1" t="s">
        <v>0</v>
      </c>
    </row>
    <row r="2" customHeight="1" spans="1:30">
      <c r="A2" s="2"/>
      <c r="B2" s="3" t="s">
        <v>163</v>
      </c>
      <c r="C2" s="4" t="s">
        <v>2</v>
      </c>
      <c r="D2" s="5" t="s">
        <v>3</v>
      </c>
      <c r="E2" s="5" t="s">
        <v>4</v>
      </c>
      <c r="F2" s="5" t="s">
        <v>8</v>
      </c>
      <c r="G2" s="5" t="s">
        <v>97</v>
      </c>
      <c r="H2" s="5" t="s">
        <v>21</v>
      </c>
      <c r="I2" s="5" t="s">
        <v>7</v>
      </c>
      <c r="J2" s="5" t="s">
        <v>10</v>
      </c>
      <c r="K2" s="5" t="s">
        <v>11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108</v>
      </c>
      <c r="Q2" s="5" t="s">
        <v>109</v>
      </c>
      <c r="R2" s="5" t="s">
        <v>20</v>
      </c>
      <c r="S2" s="5" t="s">
        <v>56</v>
      </c>
      <c r="T2" s="5" t="s">
        <v>79</v>
      </c>
      <c r="U2" s="5" t="s">
        <v>19</v>
      </c>
      <c r="V2" s="5" t="s">
        <v>18</v>
      </c>
      <c r="W2" s="5" t="s">
        <v>164</v>
      </c>
      <c r="X2" s="5" t="s">
        <v>60</v>
      </c>
      <c r="Y2" s="5" t="s">
        <v>59</v>
      </c>
      <c r="Z2" s="5" t="s">
        <v>84</v>
      </c>
      <c r="AA2" s="5" t="s">
        <v>57</v>
      </c>
      <c r="AB2" s="5" t="s">
        <v>26</v>
      </c>
      <c r="AC2" s="79" t="s">
        <v>23</v>
      </c>
      <c r="AD2" s="64">
        <v>149</v>
      </c>
    </row>
    <row r="3" spans="1:30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0"/>
      <c r="AD3" s="65"/>
    </row>
    <row r="4" spans="1:30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0"/>
      <c r="AD4" s="65"/>
    </row>
    <row r="5" ht="12" customHeight="1" spans="1:30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0"/>
      <c r="AD5" s="65"/>
    </row>
    <row r="6" spans="1:30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0"/>
      <c r="AD6" s="65"/>
    </row>
    <row r="7" ht="28" customHeight="1" spans="1:30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81"/>
      <c r="AD7" s="66"/>
    </row>
    <row r="8" ht="18" customHeight="1" spans="1:30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7">
        <v>5</v>
      </c>
      <c r="H8" s="16">
        <v>6</v>
      </c>
      <c r="I8" s="17">
        <v>7</v>
      </c>
      <c r="J8" s="17">
        <v>8</v>
      </c>
      <c r="K8" s="16">
        <v>9</v>
      </c>
      <c r="L8" s="17">
        <v>10</v>
      </c>
      <c r="M8" s="16">
        <v>11</v>
      </c>
      <c r="N8" s="17">
        <v>12</v>
      </c>
      <c r="O8" s="17">
        <v>13</v>
      </c>
      <c r="P8" s="16">
        <v>14</v>
      </c>
      <c r="Q8" s="17">
        <v>15</v>
      </c>
      <c r="R8" s="16">
        <v>16</v>
      </c>
      <c r="S8" s="17">
        <v>17</v>
      </c>
      <c r="T8" s="17">
        <v>18</v>
      </c>
      <c r="U8" s="16">
        <v>19</v>
      </c>
      <c r="V8" s="17">
        <v>20</v>
      </c>
      <c r="W8" s="16">
        <v>21</v>
      </c>
      <c r="X8" s="17">
        <v>22</v>
      </c>
      <c r="Y8" s="17">
        <v>23</v>
      </c>
      <c r="Z8" s="16">
        <v>24</v>
      </c>
      <c r="AA8" s="17">
        <v>25</v>
      </c>
      <c r="AB8" s="16">
        <v>26</v>
      </c>
      <c r="AC8" s="17">
        <v>27</v>
      </c>
      <c r="AD8" s="67" t="s">
        <v>28</v>
      </c>
    </row>
    <row r="9" spans="1:30">
      <c r="A9" s="18" t="s">
        <v>29</v>
      </c>
      <c r="B9" s="19" t="s">
        <v>112</v>
      </c>
      <c r="C9" s="20">
        <v>0.15</v>
      </c>
      <c r="D9" s="21"/>
      <c r="E9" s="21">
        <v>0.0062</v>
      </c>
      <c r="F9" s="22"/>
      <c r="G9" s="21">
        <v>0.0153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60"/>
      <c r="V9" s="60"/>
      <c r="W9" s="60"/>
      <c r="X9" s="60"/>
      <c r="Y9" s="60"/>
      <c r="Z9" s="60"/>
      <c r="AA9" s="60"/>
      <c r="AB9" s="60"/>
      <c r="AC9" s="60"/>
      <c r="AD9" s="68" t="s">
        <v>165</v>
      </c>
    </row>
    <row r="10" spans="1:30">
      <c r="A10" s="23"/>
      <c r="B10" s="24" t="s">
        <v>32</v>
      </c>
      <c r="C10" s="25"/>
      <c r="D10" s="26"/>
      <c r="E10" s="26">
        <v>0.00821</v>
      </c>
      <c r="F10" s="27">
        <v>0.00061</v>
      </c>
      <c r="G10" s="27"/>
      <c r="H10" s="26"/>
      <c r="I10" s="26">
        <v>0.0019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61"/>
      <c r="V10" s="61"/>
      <c r="W10" s="61"/>
      <c r="X10" s="61"/>
      <c r="Y10" s="61"/>
      <c r="Z10" s="61"/>
      <c r="AA10" s="61"/>
      <c r="AB10" s="61"/>
      <c r="AC10" s="61"/>
      <c r="AD10" s="69"/>
    </row>
    <row r="11" spans="1:30">
      <c r="A11" s="23"/>
      <c r="B11" s="28" t="s">
        <v>33</v>
      </c>
      <c r="C11" s="25"/>
      <c r="D11" s="26">
        <v>0.01033</v>
      </c>
      <c r="E11" s="26"/>
      <c r="F11" s="27"/>
      <c r="G11" s="27"/>
      <c r="H11" s="26">
        <v>0.0121</v>
      </c>
      <c r="I11" s="26"/>
      <c r="J11" s="26">
        <v>0.0303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61"/>
      <c r="V11" s="61"/>
      <c r="W11" s="61"/>
      <c r="X11" s="61"/>
      <c r="Y11" s="61"/>
      <c r="Z11" s="61"/>
      <c r="AA11" s="61"/>
      <c r="AB11" s="61"/>
      <c r="AC11" s="61"/>
      <c r="AD11" s="69"/>
    </row>
    <row r="12" spans="1:30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61"/>
      <c r="V12" s="61"/>
      <c r="W12" s="61"/>
      <c r="X12" s="61"/>
      <c r="Y12" s="61"/>
      <c r="Z12" s="61"/>
      <c r="AA12" s="61"/>
      <c r="AB12" s="61"/>
      <c r="AC12" s="61"/>
      <c r="AD12" s="69"/>
    </row>
    <row r="13" ht="13.95" spans="1:30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62"/>
      <c r="V13" s="62"/>
      <c r="W13" s="62"/>
      <c r="X13" s="62"/>
      <c r="Y13" s="62"/>
      <c r="Z13" s="62"/>
      <c r="AA13" s="62"/>
      <c r="AB13" s="62"/>
      <c r="AC13" s="62"/>
      <c r="AD13" s="69"/>
    </row>
    <row r="14" spans="1:30">
      <c r="A14" s="18" t="s">
        <v>34</v>
      </c>
      <c r="B14" s="19" t="s">
        <v>18</v>
      </c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60"/>
      <c r="V14" s="60">
        <v>0.07</v>
      </c>
      <c r="W14" s="60">
        <v>0.052</v>
      </c>
      <c r="X14" s="60"/>
      <c r="Y14" s="60"/>
      <c r="Z14" s="60"/>
      <c r="AA14" s="60"/>
      <c r="AB14" s="60"/>
      <c r="AC14" s="60"/>
      <c r="AD14" s="69"/>
    </row>
    <row r="15" spans="1:30">
      <c r="A15" s="23"/>
      <c r="B15" s="24" t="s">
        <v>164</v>
      </c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1"/>
      <c r="V15" s="61"/>
      <c r="W15" s="61"/>
      <c r="X15" s="61"/>
      <c r="Y15" s="61"/>
      <c r="Z15" s="61"/>
      <c r="AA15" s="61"/>
      <c r="AB15" s="61"/>
      <c r="AC15" s="61"/>
      <c r="AD15" s="69"/>
    </row>
    <row r="16" spans="1:30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61"/>
      <c r="V16" s="61"/>
      <c r="W16" s="61"/>
      <c r="X16" s="61"/>
      <c r="Y16" s="61"/>
      <c r="Z16" s="61"/>
      <c r="AA16" s="61"/>
      <c r="AB16" s="61"/>
      <c r="AC16" s="61"/>
      <c r="AD16" s="69"/>
    </row>
    <row r="17" ht="13.95" spans="1:30">
      <c r="A17" s="34"/>
      <c r="B17" s="30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63"/>
      <c r="V17" s="63"/>
      <c r="W17" s="63"/>
      <c r="X17" s="63"/>
      <c r="Y17" s="63"/>
      <c r="Z17" s="63"/>
      <c r="AA17" s="63"/>
      <c r="AB17" s="63"/>
      <c r="AC17" s="63"/>
      <c r="AD17" s="69"/>
    </row>
    <row r="18" ht="16" customHeight="1" spans="1:30">
      <c r="A18" s="38" t="s">
        <v>35</v>
      </c>
      <c r="B18" s="39" t="s">
        <v>114</v>
      </c>
      <c r="C18" s="20"/>
      <c r="D18" s="21"/>
      <c r="E18" s="21"/>
      <c r="F18" s="22"/>
      <c r="G18" s="22"/>
      <c r="H18" s="21"/>
      <c r="I18" s="21"/>
      <c r="J18" s="21"/>
      <c r="K18" s="21"/>
      <c r="L18" s="21">
        <v>0.0874</v>
      </c>
      <c r="M18" s="21">
        <v>0.01</v>
      </c>
      <c r="N18" s="21">
        <v>0.0103</v>
      </c>
      <c r="O18" s="21">
        <v>0.0021</v>
      </c>
      <c r="P18" s="21">
        <v>0.018</v>
      </c>
      <c r="Q18" s="21">
        <v>0.07624</v>
      </c>
      <c r="R18" s="21"/>
      <c r="S18" s="21"/>
      <c r="T18" s="21"/>
      <c r="U18" s="60"/>
      <c r="V18" s="60"/>
      <c r="W18" s="60"/>
      <c r="X18" s="60"/>
      <c r="Y18" s="60"/>
      <c r="Z18" s="60"/>
      <c r="AA18" s="60"/>
      <c r="AB18" s="60"/>
      <c r="AC18" s="60"/>
      <c r="AD18" s="69"/>
    </row>
    <row r="19" spans="1:30">
      <c r="A19" s="40"/>
      <c r="B19" s="41" t="s">
        <v>166</v>
      </c>
      <c r="C19" s="25"/>
      <c r="D19" s="26"/>
      <c r="E19" s="26"/>
      <c r="F19" s="27"/>
      <c r="G19" s="27"/>
      <c r="H19" s="26"/>
      <c r="I19" s="26"/>
      <c r="J19" s="26"/>
      <c r="K19" s="26"/>
      <c r="L19" s="26"/>
      <c r="M19" s="26">
        <v>0.005</v>
      </c>
      <c r="N19" s="26">
        <v>0.0063</v>
      </c>
      <c r="O19" s="26">
        <v>0.0063</v>
      </c>
      <c r="P19" s="26"/>
      <c r="Q19" s="26"/>
      <c r="R19" s="26">
        <v>0.0312</v>
      </c>
      <c r="S19" s="26">
        <v>0.0671</v>
      </c>
      <c r="T19" s="26">
        <v>0.005</v>
      </c>
      <c r="U19" s="61"/>
      <c r="V19" s="61"/>
      <c r="W19" s="61"/>
      <c r="X19" s="61"/>
      <c r="Y19" s="61"/>
      <c r="Z19" s="61"/>
      <c r="AA19" s="61"/>
      <c r="AB19" s="61"/>
      <c r="AC19" s="61"/>
      <c r="AD19" s="69"/>
    </row>
    <row r="20" spans="1:30">
      <c r="A20" s="40"/>
      <c r="B20" s="41" t="s">
        <v>167</v>
      </c>
      <c r="C20" s="25"/>
      <c r="D20" s="26">
        <v>0.00732</v>
      </c>
      <c r="E20" s="26"/>
      <c r="F20" s="27"/>
      <c r="G20" s="27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>
        <v>0.035</v>
      </c>
      <c r="U20" s="61"/>
      <c r="V20" s="61"/>
      <c r="W20" s="61"/>
      <c r="X20" s="61"/>
      <c r="Y20" s="61"/>
      <c r="Z20" s="61"/>
      <c r="AA20" s="61"/>
      <c r="AB20" s="61"/>
      <c r="AC20" s="61"/>
      <c r="AD20" s="69"/>
    </row>
    <row r="21" spans="1:30">
      <c r="A21" s="40"/>
      <c r="B21" s="41" t="s">
        <v>168</v>
      </c>
      <c r="C21" s="25"/>
      <c r="D21" s="26"/>
      <c r="E21" s="26"/>
      <c r="F21" s="27"/>
      <c r="G21" s="27"/>
      <c r="H21" s="26"/>
      <c r="I21" s="26"/>
      <c r="J21" s="26"/>
      <c r="K21" s="26"/>
      <c r="L21" s="26"/>
      <c r="M21" s="26">
        <v>0.01</v>
      </c>
      <c r="N21" s="26">
        <v>0.01</v>
      </c>
      <c r="O21" s="26">
        <v>0.0022</v>
      </c>
      <c r="P21" s="26"/>
      <c r="Q21" s="26"/>
      <c r="R21" s="26"/>
      <c r="S21" s="26"/>
      <c r="T21" s="26"/>
      <c r="U21" s="61">
        <v>0.0023</v>
      </c>
      <c r="V21" s="61"/>
      <c r="W21" s="61"/>
      <c r="X21" s="61"/>
      <c r="Y21" s="61">
        <v>0.004</v>
      </c>
      <c r="Z21" s="61"/>
      <c r="AA21" s="61"/>
      <c r="AB21" s="61"/>
      <c r="AC21" s="61"/>
      <c r="AD21" s="69"/>
    </row>
    <row r="22" spans="1:30">
      <c r="A22" s="40"/>
      <c r="B22" s="41" t="s">
        <v>92</v>
      </c>
      <c r="C22" s="25"/>
      <c r="D22" s="26"/>
      <c r="E22" s="26">
        <v>0.0081</v>
      </c>
      <c r="F22" s="27"/>
      <c r="G22" s="27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61"/>
      <c r="V22" s="61"/>
      <c r="W22" s="61"/>
      <c r="X22" s="61"/>
      <c r="Y22" s="61"/>
      <c r="Z22" s="61"/>
      <c r="AA22" s="61">
        <v>0.0192</v>
      </c>
      <c r="AB22" s="61"/>
      <c r="AC22" s="61"/>
      <c r="AD22" s="69"/>
    </row>
    <row r="23" spans="1:30">
      <c r="A23" s="40"/>
      <c r="B23" s="28" t="s">
        <v>41</v>
      </c>
      <c r="C23" s="25"/>
      <c r="D23" s="26"/>
      <c r="E23" s="26"/>
      <c r="F23" s="27"/>
      <c r="G23" s="27"/>
      <c r="H23" s="26"/>
      <c r="I23" s="26"/>
      <c r="J23" s="26"/>
      <c r="K23" s="26">
        <v>0.0483</v>
      </c>
      <c r="L23" s="26"/>
      <c r="M23" s="26"/>
      <c r="N23" s="26"/>
      <c r="O23" s="26"/>
      <c r="P23" s="26"/>
      <c r="Q23" s="26"/>
      <c r="R23" s="26"/>
      <c r="S23" s="26"/>
      <c r="T23" s="26"/>
      <c r="U23" s="61"/>
      <c r="V23" s="61"/>
      <c r="W23" s="61"/>
      <c r="X23" s="61"/>
      <c r="Y23" s="61"/>
      <c r="Z23" s="61"/>
      <c r="AA23" s="61"/>
      <c r="AB23" s="61"/>
      <c r="AC23" s="61"/>
      <c r="AD23" s="69"/>
    </row>
    <row r="24" ht="13.95" spans="1:30">
      <c r="A24" s="43"/>
      <c r="B24" s="44"/>
      <c r="C24" s="31"/>
      <c r="D24" s="32"/>
      <c r="E24" s="32"/>
      <c r="F24" s="33"/>
      <c r="G24" s="33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62"/>
      <c r="V24" s="62"/>
      <c r="W24" s="62"/>
      <c r="X24" s="62"/>
      <c r="Y24" s="62"/>
      <c r="Z24" s="62"/>
      <c r="AA24" s="62"/>
      <c r="AB24" s="62"/>
      <c r="AC24" s="62"/>
      <c r="AD24" s="69"/>
    </row>
    <row r="25" spans="1:30">
      <c r="A25" s="38" t="s">
        <v>42</v>
      </c>
      <c r="B25" s="19" t="s">
        <v>169</v>
      </c>
      <c r="C25" s="20">
        <v>0.0111</v>
      </c>
      <c r="D25" s="21"/>
      <c r="E25" s="21">
        <v>0.0104</v>
      </c>
      <c r="F25" s="22"/>
      <c r="G25" s="22"/>
      <c r="H25" s="21"/>
      <c r="I25" s="21"/>
      <c r="J25" s="21"/>
      <c r="K25" s="21"/>
      <c r="L25" s="21"/>
      <c r="M25" s="21"/>
      <c r="N25" s="21"/>
      <c r="O25" s="21">
        <v>0.0062</v>
      </c>
      <c r="P25" s="21"/>
      <c r="Q25" s="21"/>
      <c r="R25" s="21"/>
      <c r="S25" s="21"/>
      <c r="T25" s="21"/>
      <c r="U25" s="60">
        <v>0.0403</v>
      </c>
      <c r="V25" s="60"/>
      <c r="W25" s="60"/>
      <c r="X25" s="60">
        <v>0.02</v>
      </c>
      <c r="Y25" s="60"/>
      <c r="Z25" s="60">
        <v>15</v>
      </c>
      <c r="AA25" s="60"/>
      <c r="AB25" s="60"/>
      <c r="AC25" s="60"/>
      <c r="AD25" s="69"/>
    </row>
    <row r="26" spans="1:30">
      <c r="A26" s="40"/>
      <c r="B26" s="24" t="s">
        <v>73</v>
      </c>
      <c r="C26" s="25"/>
      <c r="D26" s="26"/>
      <c r="E26" s="26">
        <v>0.007</v>
      </c>
      <c r="F26" s="27">
        <v>0.0006</v>
      </c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61"/>
      <c r="V26" s="61"/>
      <c r="W26" s="61"/>
      <c r="X26" s="61"/>
      <c r="Y26" s="61"/>
      <c r="Z26" s="61"/>
      <c r="AA26" s="61"/>
      <c r="AB26" s="61"/>
      <c r="AC26" s="61"/>
      <c r="AD26" s="69"/>
    </row>
    <row r="27" ht="15.6" spans="1:30">
      <c r="A27" s="40"/>
      <c r="B27" s="45"/>
      <c r="C27" s="35"/>
      <c r="D27" s="36"/>
      <c r="E27" s="36"/>
      <c r="F27" s="37"/>
      <c r="G27" s="37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63"/>
      <c r="V27" s="63"/>
      <c r="W27" s="63"/>
      <c r="X27" s="63"/>
      <c r="Y27" s="63"/>
      <c r="Z27" s="63"/>
      <c r="AA27" s="63"/>
      <c r="AB27" s="63"/>
      <c r="AC27" s="63"/>
      <c r="AD27" s="69"/>
    </row>
    <row r="28" ht="13.95" spans="1:30">
      <c r="A28" s="43"/>
      <c r="B28" s="30"/>
      <c r="C28" s="31"/>
      <c r="D28" s="32"/>
      <c r="E28" s="32"/>
      <c r="F28" s="33"/>
      <c r="G28" s="33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62"/>
      <c r="V28" s="62"/>
      <c r="W28" s="62"/>
      <c r="X28" s="62"/>
      <c r="Y28" s="62"/>
      <c r="Z28" s="62"/>
      <c r="AA28" s="62"/>
      <c r="AB28" s="62">
        <v>1</v>
      </c>
      <c r="AC28" s="62">
        <v>1.5</v>
      </c>
      <c r="AD28" s="30"/>
    </row>
    <row r="29" ht="15.6" spans="1:30">
      <c r="A29" s="46" t="s">
        <v>45</v>
      </c>
      <c r="B29" s="47"/>
      <c r="C29" s="20">
        <f t="shared" ref="C29:AA29" si="0">SUM(C9:C28)</f>
        <v>0.1611</v>
      </c>
      <c r="D29" s="21">
        <f t="shared" si="0"/>
        <v>0.01765</v>
      </c>
      <c r="E29" s="21">
        <f t="shared" si="0"/>
        <v>0.03991</v>
      </c>
      <c r="F29" s="22">
        <f t="shared" si="0"/>
        <v>0.00121</v>
      </c>
      <c r="G29" s="22">
        <f t="shared" si="0"/>
        <v>0.0153</v>
      </c>
      <c r="H29" s="21">
        <f t="shared" si="0"/>
        <v>0.0121</v>
      </c>
      <c r="I29" s="21">
        <f t="shared" si="0"/>
        <v>0.0019</v>
      </c>
      <c r="J29" s="21">
        <f t="shared" si="0"/>
        <v>0.0303</v>
      </c>
      <c r="K29" s="21">
        <f t="shared" si="0"/>
        <v>0.0483</v>
      </c>
      <c r="L29" s="21">
        <f t="shared" si="0"/>
        <v>0.0874</v>
      </c>
      <c r="M29" s="21">
        <f t="shared" si="0"/>
        <v>0.025</v>
      </c>
      <c r="N29" s="21">
        <f t="shared" si="0"/>
        <v>0.0266</v>
      </c>
      <c r="O29" s="21">
        <f t="shared" si="0"/>
        <v>0.0168</v>
      </c>
      <c r="P29" s="21">
        <f t="shared" si="0"/>
        <v>0.018</v>
      </c>
      <c r="Q29" s="21">
        <f t="shared" si="0"/>
        <v>0.07624</v>
      </c>
      <c r="R29" s="21">
        <f t="shared" si="0"/>
        <v>0.0312</v>
      </c>
      <c r="S29" s="21">
        <f t="shared" si="0"/>
        <v>0.0671</v>
      </c>
      <c r="T29" s="21">
        <f t="shared" si="0"/>
        <v>0.04</v>
      </c>
      <c r="U29" s="21">
        <f t="shared" si="0"/>
        <v>0.0426</v>
      </c>
      <c r="V29" s="21">
        <f t="shared" si="0"/>
        <v>0.07</v>
      </c>
      <c r="W29" s="21">
        <f t="shared" si="0"/>
        <v>0.052</v>
      </c>
      <c r="X29" s="21">
        <f t="shared" si="0"/>
        <v>0.02</v>
      </c>
      <c r="Y29" s="21">
        <f t="shared" si="0"/>
        <v>0.004</v>
      </c>
      <c r="Z29" s="21">
        <f t="shared" si="0"/>
        <v>15</v>
      </c>
      <c r="AA29" s="21">
        <f t="shared" si="0"/>
        <v>0.0192</v>
      </c>
      <c r="AB29" s="21">
        <v>1</v>
      </c>
      <c r="AC29" s="60">
        <v>1.5</v>
      </c>
      <c r="AD29" s="19"/>
    </row>
    <row r="30" ht="15.6" hidden="1" spans="1:30">
      <c r="A30" s="48" t="s">
        <v>46</v>
      </c>
      <c r="B30" s="49"/>
      <c r="C30" s="25">
        <f t="shared" ref="C30:Y30" si="1">149*C29</f>
        <v>24.0039</v>
      </c>
      <c r="D30" s="25">
        <f t="shared" si="1"/>
        <v>2.62985</v>
      </c>
      <c r="E30" s="25">
        <f t="shared" si="1"/>
        <v>5.94659</v>
      </c>
      <c r="F30" s="25">
        <f t="shared" si="1"/>
        <v>0.18029</v>
      </c>
      <c r="G30" s="25">
        <f t="shared" si="1"/>
        <v>2.2797</v>
      </c>
      <c r="H30" s="25">
        <f t="shared" si="1"/>
        <v>1.8029</v>
      </c>
      <c r="I30" s="25">
        <f t="shared" si="1"/>
        <v>0.2831</v>
      </c>
      <c r="J30" s="25">
        <f t="shared" si="1"/>
        <v>4.5147</v>
      </c>
      <c r="K30" s="25">
        <f t="shared" si="1"/>
        <v>7.1967</v>
      </c>
      <c r="L30" s="25">
        <f t="shared" si="1"/>
        <v>13.0226</v>
      </c>
      <c r="M30" s="25">
        <f t="shared" si="1"/>
        <v>3.725</v>
      </c>
      <c r="N30" s="25">
        <f t="shared" si="1"/>
        <v>3.9634</v>
      </c>
      <c r="O30" s="25">
        <f t="shared" si="1"/>
        <v>2.5032</v>
      </c>
      <c r="P30" s="25">
        <f t="shared" si="1"/>
        <v>2.682</v>
      </c>
      <c r="Q30" s="25">
        <f t="shared" si="1"/>
        <v>11.35976</v>
      </c>
      <c r="R30" s="25">
        <f t="shared" si="1"/>
        <v>4.6488</v>
      </c>
      <c r="S30" s="25">
        <f t="shared" si="1"/>
        <v>9.9979</v>
      </c>
      <c r="T30" s="25">
        <f t="shared" si="1"/>
        <v>5.96</v>
      </c>
      <c r="U30" s="25">
        <f t="shared" si="1"/>
        <v>6.3474</v>
      </c>
      <c r="V30" s="25">
        <f t="shared" si="1"/>
        <v>10.43</v>
      </c>
      <c r="W30" s="25">
        <f t="shared" si="1"/>
        <v>7.748</v>
      </c>
      <c r="X30" s="25">
        <f t="shared" si="1"/>
        <v>2.98</v>
      </c>
      <c r="Y30" s="25">
        <f t="shared" si="1"/>
        <v>0.596</v>
      </c>
      <c r="Z30" s="25">
        <v>15</v>
      </c>
      <c r="AA30" s="25">
        <f>149*AA29</f>
        <v>2.8608</v>
      </c>
      <c r="AB30" s="25">
        <v>1</v>
      </c>
      <c r="AC30" s="25">
        <v>1.5</v>
      </c>
      <c r="AD30" s="24"/>
    </row>
    <row r="31" ht="15.6" spans="1:30">
      <c r="A31" s="48" t="s">
        <v>46</v>
      </c>
      <c r="B31" s="49"/>
      <c r="C31" s="50">
        <f t="shared" ref="C31:Y31" si="2">ROUND(C30,2)</f>
        <v>24</v>
      </c>
      <c r="D31" s="51">
        <f t="shared" si="2"/>
        <v>2.63</v>
      </c>
      <c r="E31" s="50">
        <f t="shared" si="2"/>
        <v>5.95</v>
      </c>
      <c r="F31" s="51">
        <f t="shared" si="2"/>
        <v>0.18</v>
      </c>
      <c r="G31" s="50">
        <f t="shared" si="2"/>
        <v>2.28</v>
      </c>
      <c r="H31" s="51">
        <f t="shared" si="2"/>
        <v>1.8</v>
      </c>
      <c r="I31" s="51">
        <f t="shared" si="2"/>
        <v>0.28</v>
      </c>
      <c r="J31" s="51">
        <f t="shared" si="2"/>
        <v>4.51</v>
      </c>
      <c r="K31" s="51">
        <f t="shared" si="2"/>
        <v>7.2</v>
      </c>
      <c r="L31" s="51">
        <f t="shared" si="2"/>
        <v>13.02</v>
      </c>
      <c r="M31" s="51">
        <f t="shared" si="2"/>
        <v>3.73</v>
      </c>
      <c r="N31" s="59">
        <f t="shared" si="2"/>
        <v>3.96</v>
      </c>
      <c r="O31" s="59">
        <f t="shared" si="2"/>
        <v>2.5</v>
      </c>
      <c r="P31" s="59">
        <f t="shared" si="2"/>
        <v>2.68</v>
      </c>
      <c r="Q31" s="59">
        <f t="shared" si="2"/>
        <v>11.36</v>
      </c>
      <c r="R31" s="59">
        <f t="shared" si="2"/>
        <v>4.65</v>
      </c>
      <c r="S31" s="59">
        <f t="shared" si="2"/>
        <v>10</v>
      </c>
      <c r="T31" s="59">
        <f t="shared" si="2"/>
        <v>5.96</v>
      </c>
      <c r="U31" s="59">
        <f t="shared" si="2"/>
        <v>6.35</v>
      </c>
      <c r="V31" s="59">
        <f t="shared" si="2"/>
        <v>10.43</v>
      </c>
      <c r="W31" s="59">
        <f t="shared" si="2"/>
        <v>7.75</v>
      </c>
      <c r="X31" s="59">
        <f t="shared" si="2"/>
        <v>2.98</v>
      </c>
      <c r="Y31" s="59">
        <f t="shared" si="2"/>
        <v>0.6</v>
      </c>
      <c r="Z31" s="59">
        <v>15</v>
      </c>
      <c r="AA31" s="59">
        <f>ROUND(AA30,2)</f>
        <v>2.86</v>
      </c>
      <c r="AB31" s="59">
        <v>1</v>
      </c>
      <c r="AC31" s="84">
        <v>1.5</v>
      </c>
      <c r="AD31" s="70"/>
    </row>
    <row r="32" ht="15.6" spans="1:30">
      <c r="A32" s="48" t="s">
        <v>47</v>
      </c>
      <c r="B32" s="49"/>
      <c r="C32" s="50">
        <v>77</v>
      </c>
      <c r="D32" s="52">
        <v>770</v>
      </c>
      <c r="E32" s="52">
        <v>70</v>
      </c>
      <c r="F32" s="52">
        <v>1480</v>
      </c>
      <c r="G32" s="51">
        <v>105.55</v>
      </c>
      <c r="H32" s="51">
        <v>530</v>
      </c>
      <c r="I32" s="51">
        <v>180</v>
      </c>
      <c r="J32" s="52">
        <v>68</v>
      </c>
      <c r="K32" s="52">
        <v>43</v>
      </c>
      <c r="L32" s="51">
        <v>45</v>
      </c>
      <c r="M32" s="51">
        <v>39</v>
      </c>
      <c r="N32" s="59">
        <v>60</v>
      </c>
      <c r="O32" s="59">
        <v>220</v>
      </c>
      <c r="P32" s="59">
        <v>60</v>
      </c>
      <c r="Q32" s="59">
        <v>220</v>
      </c>
      <c r="R32" s="59">
        <v>450</v>
      </c>
      <c r="S32" s="59">
        <v>59</v>
      </c>
      <c r="T32" s="59">
        <v>68.65</v>
      </c>
      <c r="U32" s="59">
        <v>90</v>
      </c>
      <c r="V32" s="59">
        <v>100</v>
      </c>
      <c r="W32" s="59">
        <v>135</v>
      </c>
      <c r="X32" s="59">
        <v>220</v>
      </c>
      <c r="Y32" s="59">
        <v>366.16</v>
      </c>
      <c r="Z32" s="59">
        <v>11</v>
      </c>
      <c r="AA32" s="59">
        <v>200</v>
      </c>
      <c r="AB32" s="59">
        <v>12</v>
      </c>
      <c r="AC32" s="84">
        <v>16</v>
      </c>
      <c r="AD32" s="70"/>
    </row>
    <row r="33" ht="16.35" spans="1:30">
      <c r="A33" s="53" t="s">
        <v>48</v>
      </c>
      <c r="B33" s="54"/>
      <c r="C33" s="55">
        <f t="shared" ref="C33:O33" si="3">C31*C32</f>
        <v>1848</v>
      </c>
      <c r="D33" s="55">
        <f t="shared" si="3"/>
        <v>2025.1</v>
      </c>
      <c r="E33" s="55">
        <f t="shared" si="3"/>
        <v>416.5</v>
      </c>
      <c r="F33" s="55">
        <f t="shared" si="3"/>
        <v>266.4</v>
      </c>
      <c r="G33" s="55">
        <f t="shared" si="3"/>
        <v>240.654</v>
      </c>
      <c r="H33" s="55">
        <f t="shared" si="3"/>
        <v>954</v>
      </c>
      <c r="I33" s="55">
        <f t="shared" si="3"/>
        <v>50.4</v>
      </c>
      <c r="J33" s="55">
        <f t="shared" si="3"/>
        <v>306.68</v>
      </c>
      <c r="K33" s="55">
        <f t="shared" si="3"/>
        <v>309.6</v>
      </c>
      <c r="L33" s="55">
        <f t="shared" si="3"/>
        <v>585.9</v>
      </c>
      <c r="M33" s="55">
        <f t="shared" si="3"/>
        <v>145.47</v>
      </c>
      <c r="N33" s="55">
        <f t="shared" si="3"/>
        <v>237.6</v>
      </c>
      <c r="O33" s="55">
        <f t="shared" si="3"/>
        <v>550</v>
      </c>
      <c r="P33" s="55">
        <f t="shared" ref="P33:Y33" si="4">P31*P32</f>
        <v>160.8</v>
      </c>
      <c r="Q33" s="55">
        <f t="shared" si="4"/>
        <v>2499.2</v>
      </c>
      <c r="R33" s="55">
        <f t="shared" si="4"/>
        <v>2092.5</v>
      </c>
      <c r="S33" s="55">
        <f t="shared" si="4"/>
        <v>590</v>
      </c>
      <c r="T33" s="55">
        <v>409.18</v>
      </c>
      <c r="U33" s="55">
        <f t="shared" si="4"/>
        <v>571.5</v>
      </c>
      <c r="V33" s="55">
        <f t="shared" si="4"/>
        <v>1043</v>
      </c>
      <c r="W33" s="55">
        <f t="shared" si="4"/>
        <v>1046.25</v>
      </c>
      <c r="X33" s="55">
        <f t="shared" si="4"/>
        <v>655.6</v>
      </c>
      <c r="Y33" s="55">
        <f t="shared" si="4"/>
        <v>219.696</v>
      </c>
      <c r="Z33" s="55">
        <f t="shared" ref="Z33:AG33" si="5">Z31*Z32</f>
        <v>165</v>
      </c>
      <c r="AA33" s="55">
        <f t="shared" si="5"/>
        <v>572</v>
      </c>
      <c r="AB33" s="55">
        <f t="shared" si="5"/>
        <v>12</v>
      </c>
      <c r="AC33" s="55">
        <f t="shared" si="5"/>
        <v>24</v>
      </c>
      <c r="AD33" s="71">
        <f>SUM(C33:AC33)</f>
        <v>17997.03</v>
      </c>
    </row>
    <row r="34" ht="15.6" spans="1:30">
      <c r="A34" s="56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>
        <f>AD33/AD2</f>
        <v>120.785436241611</v>
      </c>
    </row>
    <row r="35" customFormat="1" ht="27" customHeight="1" spans="2:12">
      <c r="B35" s="58" t="s">
        <v>74</v>
      </c>
      <c r="L35" s="57"/>
    </row>
    <row r="36" customFormat="1" ht="27" customHeight="1" spans="2:12">
      <c r="B36" s="58" t="s">
        <v>75</v>
      </c>
      <c r="L36" s="57"/>
    </row>
    <row r="37" customFormat="1" ht="27" customHeight="1" spans="2:2">
      <c r="B37" s="58" t="s">
        <v>76</v>
      </c>
    </row>
  </sheetData>
  <mergeCells count="42">
    <mergeCell ref="A1:AC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4"/>
    <mergeCell ref="A25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D9:AD26"/>
  </mergeCells>
  <pageMargins left="0.0784722222222222" right="0.196527777777778" top="1.05069444444444" bottom="1.05069444444444" header="0.708333333333333" footer="0.786805555555556"/>
  <pageSetup paperSize="9" scale="67" orientation="landscape" useFirstPageNumber="1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F37"/>
  <sheetViews>
    <sheetView workbookViewId="0">
      <pane ySplit="7" topLeftCell="A8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4.5555555555556" customWidth="1"/>
    <col min="3" max="3" width="7.55555555555556" customWidth="1"/>
    <col min="4" max="4" width="7.22222222222222" customWidth="1"/>
    <col min="5" max="6" width="6.22222222222222" customWidth="1"/>
    <col min="7" max="7" width="7" customWidth="1"/>
    <col min="8" max="8" width="6.22222222222222" customWidth="1"/>
    <col min="9" max="9" width="6" customWidth="1"/>
    <col min="10" max="10" width="5.88888888888889" customWidth="1"/>
    <col min="11" max="12" width="6.33333333333333" customWidth="1"/>
    <col min="13" max="13" width="6.44444444444444" customWidth="1"/>
    <col min="14" max="14" width="6.22222222222222" customWidth="1"/>
    <col min="15" max="16" width="6.33333333333333" customWidth="1"/>
    <col min="17" max="17" width="7.66666666666667" customWidth="1"/>
    <col min="18" max="18" width="5.66666666666667" customWidth="1"/>
    <col min="19" max="19" width="6.22222222222222" customWidth="1"/>
    <col min="20" max="20" width="6.44444444444444" customWidth="1"/>
    <col min="21" max="23" width="7.22222222222222" customWidth="1"/>
    <col min="24" max="25" width="6" customWidth="1"/>
    <col min="26" max="26" width="6.44444444444444" customWidth="1"/>
    <col min="27" max="27" width="7" customWidth="1"/>
    <col min="28" max="29" width="5.22222222222222" customWidth="1"/>
    <col min="30" max="30" width="5.11111111111111" customWidth="1"/>
    <col min="31" max="31" width="6" customWidth="1"/>
    <col min="32" max="32" width="8.11111111111111" customWidth="1"/>
  </cols>
  <sheetData>
    <row r="1" s="1" customFormat="1" ht="43" customHeight="1" spans="1:1">
      <c r="A1" s="1" t="s">
        <v>0</v>
      </c>
    </row>
    <row r="2" customHeight="1" spans="1:32">
      <c r="A2" s="105"/>
      <c r="B2" s="128" t="s">
        <v>170</v>
      </c>
      <c r="C2" s="4" t="s">
        <v>2</v>
      </c>
      <c r="D2" s="5" t="s">
        <v>3</v>
      </c>
      <c r="E2" s="5" t="s">
        <v>4</v>
      </c>
      <c r="F2" s="5" t="s">
        <v>79</v>
      </c>
      <c r="G2" s="5" t="s">
        <v>8</v>
      </c>
      <c r="H2" s="5" t="s">
        <v>22</v>
      </c>
      <c r="I2" s="5" t="s">
        <v>7</v>
      </c>
      <c r="J2" s="5" t="s">
        <v>78</v>
      </c>
      <c r="K2" s="5" t="s">
        <v>10</v>
      </c>
      <c r="L2" s="5" t="s">
        <v>11</v>
      </c>
      <c r="M2" s="5" t="s">
        <v>18</v>
      </c>
      <c r="N2" s="5" t="s">
        <v>110</v>
      </c>
      <c r="O2" s="5" t="s">
        <v>12</v>
      </c>
      <c r="P2" s="5" t="s">
        <v>9</v>
      </c>
      <c r="Q2" s="5" t="s">
        <v>120</v>
      </c>
      <c r="R2" s="5" t="s">
        <v>14</v>
      </c>
      <c r="S2" s="5" t="s">
        <v>15</v>
      </c>
      <c r="T2" s="5" t="s">
        <v>16</v>
      </c>
      <c r="U2" s="5" t="s">
        <v>13</v>
      </c>
      <c r="V2" s="5" t="s">
        <v>80</v>
      </c>
      <c r="W2" s="5" t="s">
        <v>171</v>
      </c>
      <c r="X2" s="5" t="s">
        <v>19</v>
      </c>
      <c r="Y2" s="5" t="s">
        <v>96</v>
      </c>
      <c r="Z2" s="5" t="s">
        <v>59</v>
      </c>
      <c r="AA2" s="5" t="s">
        <v>27</v>
      </c>
      <c r="AB2" s="5" t="s">
        <v>23</v>
      </c>
      <c r="AC2" s="5" t="s">
        <v>85</v>
      </c>
      <c r="AD2" s="5" t="s">
        <v>26</v>
      </c>
      <c r="AE2" s="5" t="s">
        <v>84</v>
      </c>
      <c r="AF2" s="146">
        <v>140</v>
      </c>
    </row>
    <row r="3" spans="1:32">
      <c r="A3" s="107"/>
      <c r="B3" s="129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48"/>
    </row>
    <row r="4" spans="1:32">
      <c r="A4" s="107"/>
      <c r="B4" s="129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48"/>
    </row>
    <row r="5" ht="12" customHeight="1" spans="1:32">
      <c r="A5" s="107"/>
      <c r="B5" s="129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48"/>
    </row>
    <row r="6" spans="1:32">
      <c r="A6" s="107"/>
      <c r="B6" s="129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48"/>
    </row>
    <row r="7" ht="28" customHeight="1" spans="1:32">
      <c r="A7" s="109"/>
      <c r="B7" s="130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50"/>
    </row>
    <row r="8" ht="15" customHeight="1" spans="1:32">
      <c r="A8" s="90"/>
      <c r="B8" s="67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6">
        <v>25</v>
      </c>
      <c r="AB8" s="17">
        <v>26</v>
      </c>
      <c r="AC8" s="17">
        <v>27</v>
      </c>
      <c r="AD8" s="16">
        <v>28</v>
      </c>
      <c r="AE8" s="16">
        <v>29</v>
      </c>
      <c r="AF8" s="166" t="s">
        <v>28</v>
      </c>
    </row>
    <row r="9" spans="1:32">
      <c r="A9" s="18" t="s">
        <v>29</v>
      </c>
      <c r="B9" s="19" t="s">
        <v>87</v>
      </c>
      <c r="C9" s="20">
        <v>0.1594</v>
      </c>
      <c r="D9" s="21"/>
      <c r="E9" s="21">
        <v>0.0064</v>
      </c>
      <c r="F9" s="21">
        <v>0.0153</v>
      </c>
      <c r="G9" s="22"/>
      <c r="H9" s="22"/>
      <c r="I9" s="22"/>
      <c r="J9" s="21">
        <v>0.0121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68" t="s">
        <v>172</v>
      </c>
    </row>
    <row r="10" spans="1:32">
      <c r="A10" s="23"/>
      <c r="B10" s="24" t="s">
        <v>65</v>
      </c>
      <c r="C10" s="25"/>
      <c r="D10" s="26"/>
      <c r="E10" s="26">
        <v>0.0088</v>
      </c>
      <c r="F10" s="26"/>
      <c r="G10" s="27">
        <v>0.0006</v>
      </c>
      <c r="H10" s="27"/>
      <c r="I10" s="27">
        <v>0.00192</v>
      </c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69"/>
    </row>
    <row r="11" spans="1:32">
      <c r="A11" s="23"/>
      <c r="B11" s="28" t="s">
        <v>173</v>
      </c>
      <c r="C11" s="25"/>
      <c r="D11" s="26">
        <v>0.0108</v>
      </c>
      <c r="E11" s="26"/>
      <c r="F11" s="26"/>
      <c r="G11" s="27"/>
      <c r="H11" s="27"/>
      <c r="I11" s="27"/>
      <c r="J11" s="27"/>
      <c r="K11" s="26">
        <v>0.03285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69"/>
    </row>
    <row r="12" spans="1:32">
      <c r="A12" s="23"/>
      <c r="B12" s="24"/>
      <c r="C12" s="25"/>
      <c r="D12" s="26"/>
      <c r="E12" s="26"/>
      <c r="F12" s="26"/>
      <c r="G12" s="27"/>
      <c r="H12" s="27"/>
      <c r="I12" s="27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69"/>
    </row>
    <row r="13" ht="13.95" spans="1:32">
      <c r="A13" s="29"/>
      <c r="B13" s="30"/>
      <c r="C13" s="31"/>
      <c r="D13" s="32"/>
      <c r="E13" s="32"/>
      <c r="F13" s="32"/>
      <c r="G13" s="33"/>
      <c r="H13" s="33"/>
      <c r="I13" s="33"/>
      <c r="J13" s="33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69"/>
    </row>
    <row r="14" spans="1:32">
      <c r="A14" s="18" t="s">
        <v>34</v>
      </c>
      <c r="B14" s="19" t="s">
        <v>120</v>
      </c>
      <c r="C14" s="20"/>
      <c r="D14" s="21"/>
      <c r="E14" s="21"/>
      <c r="F14" s="21"/>
      <c r="G14" s="22"/>
      <c r="H14" s="22"/>
      <c r="I14" s="22"/>
      <c r="J14" s="22"/>
      <c r="K14" s="21"/>
      <c r="L14" s="21"/>
      <c r="M14" s="21"/>
      <c r="N14" s="21"/>
      <c r="O14" s="21"/>
      <c r="P14" s="21"/>
      <c r="Q14" s="21">
        <v>0.10283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69"/>
    </row>
    <row r="15" spans="1:32">
      <c r="A15" s="23"/>
      <c r="B15" s="24"/>
      <c r="C15" s="25"/>
      <c r="D15" s="26"/>
      <c r="E15" s="26"/>
      <c r="F15" s="26"/>
      <c r="G15" s="27"/>
      <c r="H15" s="27"/>
      <c r="I15" s="27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69"/>
    </row>
    <row r="16" spans="1:32">
      <c r="A16" s="23"/>
      <c r="B16" s="24"/>
      <c r="C16" s="25"/>
      <c r="D16" s="26"/>
      <c r="E16" s="26"/>
      <c r="F16" s="26"/>
      <c r="G16" s="27"/>
      <c r="H16" s="27"/>
      <c r="I16" s="27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69"/>
    </row>
    <row r="17" ht="13.95" spans="1:32">
      <c r="A17" s="34"/>
      <c r="B17" s="45"/>
      <c r="C17" s="35"/>
      <c r="D17" s="36"/>
      <c r="E17" s="36"/>
      <c r="F17" s="36"/>
      <c r="G17" s="37"/>
      <c r="H17" s="37"/>
      <c r="I17" s="37"/>
      <c r="J17" s="37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69"/>
    </row>
    <row r="18" ht="27" customHeight="1" spans="1:32">
      <c r="A18" s="38" t="s">
        <v>35</v>
      </c>
      <c r="B18" s="39" t="s">
        <v>174</v>
      </c>
      <c r="C18" s="20"/>
      <c r="D18" s="21"/>
      <c r="E18" s="21">
        <v>0.001</v>
      </c>
      <c r="F18" s="21"/>
      <c r="G18" s="22"/>
      <c r="H18" s="22"/>
      <c r="I18" s="22"/>
      <c r="J18" s="22"/>
      <c r="K18" s="21"/>
      <c r="L18" s="21"/>
      <c r="M18" s="21"/>
      <c r="N18" s="21">
        <v>0.045</v>
      </c>
      <c r="O18" s="21"/>
      <c r="P18" s="21"/>
      <c r="Q18" s="21"/>
      <c r="R18" s="21">
        <v>0.01016</v>
      </c>
      <c r="S18" s="21">
        <v>0.01</v>
      </c>
      <c r="T18" s="21">
        <v>0.0023</v>
      </c>
      <c r="U18" s="21">
        <v>0.0894</v>
      </c>
      <c r="V18" s="21">
        <v>0.078</v>
      </c>
      <c r="W18" s="21"/>
      <c r="X18" s="21"/>
      <c r="Y18" s="21"/>
      <c r="Z18" s="21">
        <v>0.0084</v>
      </c>
      <c r="AA18" s="21"/>
      <c r="AB18" s="21"/>
      <c r="AC18" s="21"/>
      <c r="AD18" s="21"/>
      <c r="AE18" s="21"/>
      <c r="AF18" s="69"/>
    </row>
    <row r="19" ht="14" customHeight="1" spans="1:32">
      <c r="A19" s="40"/>
      <c r="B19" s="76" t="s">
        <v>175</v>
      </c>
      <c r="C19" s="25"/>
      <c r="D19" s="26"/>
      <c r="E19" s="26"/>
      <c r="F19" s="26"/>
      <c r="G19" s="27"/>
      <c r="H19" s="27"/>
      <c r="I19" s="27"/>
      <c r="J19" s="27"/>
      <c r="K19" s="26">
        <v>0.01</v>
      </c>
      <c r="L19" s="26"/>
      <c r="M19" s="26"/>
      <c r="N19" s="26"/>
      <c r="O19" s="26"/>
      <c r="P19" s="26"/>
      <c r="Q19" s="26"/>
      <c r="R19" s="26"/>
      <c r="S19" s="26">
        <v>0.0054</v>
      </c>
      <c r="T19" s="26">
        <v>0.0063</v>
      </c>
      <c r="U19" s="26"/>
      <c r="V19" s="26"/>
      <c r="W19" s="26">
        <v>0.082</v>
      </c>
      <c r="X19" s="26">
        <v>0.0054</v>
      </c>
      <c r="Y19" s="26"/>
      <c r="Z19" s="26"/>
      <c r="AA19" s="26"/>
      <c r="AB19" s="26"/>
      <c r="AC19" s="26"/>
      <c r="AD19" s="26"/>
      <c r="AE19" s="26"/>
      <c r="AF19" s="69"/>
    </row>
    <row r="20" ht="13" customHeight="1" spans="1:32">
      <c r="A20" s="40"/>
      <c r="B20" s="76" t="s">
        <v>105</v>
      </c>
      <c r="C20" s="25">
        <v>0.04134</v>
      </c>
      <c r="D20" s="26">
        <v>0.0052</v>
      </c>
      <c r="E20" s="26"/>
      <c r="F20" s="26"/>
      <c r="G20" s="27"/>
      <c r="H20" s="27"/>
      <c r="I20" s="27"/>
      <c r="J20" s="27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>
        <v>0.192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69"/>
    </row>
    <row r="21" ht="13" customHeight="1" spans="1:32">
      <c r="A21" s="40"/>
      <c r="B21" s="76" t="s">
        <v>39</v>
      </c>
      <c r="C21" s="25"/>
      <c r="D21" s="26"/>
      <c r="E21" s="26">
        <v>0.001</v>
      </c>
      <c r="F21" s="26"/>
      <c r="G21" s="27"/>
      <c r="H21" s="27"/>
      <c r="I21" s="27"/>
      <c r="J21" s="27"/>
      <c r="K21" s="26"/>
      <c r="L21" s="26"/>
      <c r="M21" s="26"/>
      <c r="N21" s="26"/>
      <c r="O21" s="26"/>
      <c r="P21" s="26"/>
      <c r="Q21" s="26"/>
      <c r="R21" s="26">
        <v>0.005</v>
      </c>
      <c r="S21" s="26"/>
      <c r="T21" s="26">
        <v>0.003</v>
      </c>
      <c r="U21" s="26"/>
      <c r="V21" s="26"/>
      <c r="W21" s="26"/>
      <c r="X21" s="26"/>
      <c r="Y21" s="26">
        <v>0.058</v>
      </c>
      <c r="Z21" s="26"/>
      <c r="AA21" s="26"/>
      <c r="AB21" s="26"/>
      <c r="AC21" s="26"/>
      <c r="AD21" s="26"/>
      <c r="AE21" s="26"/>
      <c r="AF21" s="69"/>
    </row>
    <row r="22" ht="12" customHeight="1" spans="1:32">
      <c r="A22" s="40"/>
      <c r="B22" s="76" t="s">
        <v>176</v>
      </c>
      <c r="C22" s="25"/>
      <c r="D22" s="26"/>
      <c r="E22" s="26">
        <v>0.008</v>
      </c>
      <c r="F22" s="26"/>
      <c r="G22" s="27"/>
      <c r="H22" s="27"/>
      <c r="I22" s="27"/>
      <c r="J22" s="27"/>
      <c r="K22" s="26"/>
      <c r="L22" s="26"/>
      <c r="M22" s="26">
        <v>0.02</v>
      </c>
      <c r="N22" s="26"/>
      <c r="O22" s="26">
        <v>0.005</v>
      </c>
      <c r="P22" s="26">
        <v>0.01534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69"/>
    </row>
    <row r="23" spans="1:32">
      <c r="A23" s="40"/>
      <c r="B23" s="28" t="s">
        <v>41</v>
      </c>
      <c r="C23" s="25"/>
      <c r="D23" s="26"/>
      <c r="E23" s="26"/>
      <c r="F23" s="26"/>
      <c r="G23" s="27"/>
      <c r="H23" s="27"/>
      <c r="I23" s="27"/>
      <c r="J23" s="27"/>
      <c r="K23" s="26"/>
      <c r="L23" s="26">
        <v>0.0493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69"/>
    </row>
    <row r="24" ht="13.95" spans="1:32">
      <c r="A24" s="43"/>
      <c r="B24" s="44"/>
      <c r="C24" s="31"/>
      <c r="D24" s="32"/>
      <c r="E24" s="32"/>
      <c r="F24" s="32"/>
      <c r="G24" s="33"/>
      <c r="H24" s="33"/>
      <c r="I24" s="33"/>
      <c r="J24" s="33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69"/>
    </row>
    <row r="25" spans="1:32">
      <c r="A25" s="40" t="s">
        <v>42</v>
      </c>
      <c r="B25" s="19" t="s">
        <v>43</v>
      </c>
      <c r="C25" s="25">
        <v>0.025</v>
      </c>
      <c r="D25" s="26"/>
      <c r="E25" s="26">
        <v>0.0052</v>
      </c>
      <c r="F25" s="26"/>
      <c r="G25" s="27"/>
      <c r="H25" s="27"/>
      <c r="I25" s="27"/>
      <c r="J25" s="27"/>
      <c r="K25" s="26"/>
      <c r="L25" s="26"/>
      <c r="M25" s="26"/>
      <c r="N25" s="26"/>
      <c r="O25" s="26"/>
      <c r="P25" s="26"/>
      <c r="Q25" s="26"/>
      <c r="R25" s="26"/>
      <c r="S25" s="26"/>
      <c r="T25" s="26">
        <v>0.0112</v>
      </c>
      <c r="U25" s="26"/>
      <c r="V25" s="26"/>
      <c r="W25" s="26"/>
      <c r="X25" s="26">
        <v>0.044</v>
      </c>
      <c r="Y25" s="26"/>
      <c r="Z25" s="26"/>
      <c r="AA25" s="26">
        <v>0.0243</v>
      </c>
      <c r="AB25" s="26"/>
      <c r="AC25" s="26"/>
      <c r="AD25" s="26"/>
      <c r="AE25" s="26">
        <v>14</v>
      </c>
      <c r="AF25" s="69"/>
    </row>
    <row r="26" spans="1:32">
      <c r="A26" s="40"/>
      <c r="B26" s="24" t="s">
        <v>44</v>
      </c>
      <c r="C26" s="25">
        <v>0.16</v>
      </c>
      <c r="D26" s="26"/>
      <c r="E26" s="26">
        <v>0.0073</v>
      </c>
      <c r="F26" s="26"/>
      <c r="G26" s="27"/>
      <c r="H26" s="27">
        <v>0.00295</v>
      </c>
      <c r="I26" s="27"/>
      <c r="J26" s="27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69"/>
    </row>
    <row r="27" spans="1:32">
      <c r="A27" s="40"/>
      <c r="B27" s="99"/>
      <c r="C27" s="35"/>
      <c r="D27" s="36"/>
      <c r="E27" s="36"/>
      <c r="F27" s="36"/>
      <c r="G27" s="37"/>
      <c r="H27" s="37"/>
      <c r="I27" s="37"/>
      <c r="J27" s="37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69"/>
    </row>
    <row r="28" ht="13.95" spans="1:32">
      <c r="A28" s="40"/>
      <c r="B28" s="44"/>
      <c r="C28" s="35"/>
      <c r="D28" s="36"/>
      <c r="E28" s="36"/>
      <c r="F28" s="36"/>
      <c r="G28" s="37"/>
      <c r="H28" s="37"/>
      <c r="I28" s="37"/>
      <c r="J28" s="37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>
        <v>1.5</v>
      </c>
      <c r="AC28" s="36">
        <v>0.5</v>
      </c>
      <c r="AD28" s="36">
        <v>1</v>
      </c>
      <c r="AE28" s="36"/>
      <c r="AF28" s="82"/>
    </row>
    <row r="29" ht="15.6" spans="1:32">
      <c r="A29" s="46" t="s">
        <v>45</v>
      </c>
      <c r="B29" s="47"/>
      <c r="C29" s="20">
        <f t="shared" ref="C29:H29" si="0">SUM(C9:C28)</f>
        <v>0.38574</v>
      </c>
      <c r="D29" s="21">
        <f t="shared" si="0"/>
        <v>0.016</v>
      </c>
      <c r="E29" s="21">
        <f t="shared" si="0"/>
        <v>0.0377</v>
      </c>
      <c r="F29" s="21">
        <f t="shared" si="0"/>
        <v>0.0153</v>
      </c>
      <c r="G29" s="22">
        <f t="shared" si="0"/>
        <v>0.0006</v>
      </c>
      <c r="H29" s="22">
        <f t="shared" si="0"/>
        <v>0.00295</v>
      </c>
      <c r="I29" s="22">
        <f t="shared" ref="I29:AA29" si="1">SUM(I9:I28)</f>
        <v>0.00192</v>
      </c>
      <c r="J29" s="22">
        <f t="shared" si="1"/>
        <v>0.0121</v>
      </c>
      <c r="K29" s="21">
        <f t="shared" si="1"/>
        <v>0.04285</v>
      </c>
      <c r="L29" s="21">
        <f t="shared" si="1"/>
        <v>0.0493</v>
      </c>
      <c r="M29" s="21">
        <f t="shared" si="1"/>
        <v>0.02</v>
      </c>
      <c r="N29" s="21">
        <f t="shared" si="1"/>
        <v>0.045</v>
      </c>
      <c r="O29" s="21">
        <f t="shared" si="1"/>
        <v>0.005</v>
      </c>
      <c r="P29" s="21">
        <f t="shared" si="1"/>
        <v>0.01534</v>
      </c>
      <c r="Q29" s="21">
        <f t="shared" si="1"/>
        <v>0.10283</v>
      </c>
      <c r="R29" s="21">
        <f t="shared" si="1"/>
        <v>0.01516</v>
      </c>
      <c r="S29" s="21">
        <f t="shared" si="1"/>
        <v>0.0154</v>
      </c>
      <c r="T29" s="21">
        <f t="shared" si="1"/>
        <v>0.0228</v>
      </c>
      <c r="U29" s="21">
        <f t="shared" si="1"/>
        <v>0.2814</v>
      </c>
      <c r="V29" s="21">
        <f t="shared" si="1"/>
        <v>0.078</v>
      </c>
      <c r="W29" s="21">
        <f t="shared" si="1"/>
        <v>0.082</v>
      </c>
      <c r="X29" s="21">
        <f t="shared" si="1"/>
        <v>0.0494</v>
      </c>
      <c r="Y29" s="21">
        <f t="shared" si="1"/>
        <v>0.058</v>
      </c>
      <c r="Z29" s="21">
        <f t="shared" si="1"/>
        <v>0.0084</v>
      </c>
      <c r="AA29" s="21">
        <f t="shared" si="1"/>
        <v>0.0243</v>
      </c>
      <c r="AB29" s="21">
        <v>1.5</v>
      </c>
      <c r="AC29" s="21">
        <f>SUM(AC9:AC28)</f>
        <v>0.5</v>
      </c>
      <c r="AD29" s="21">
        <v>1</v>
      </c>
      <c r="AE29" s="21">
        <f>SUM(AE9:AE28)</f>
        <v>14</v>
      </c>
      <c r="AF29" s="167"/>
    </row>
    <row r="30" ht="15.6" hidden="1" spans="1:32">
      <c r="A30" s="48" t="s">
        <v>46</v>
      </c>
      <c r="B30" s="49"/>
      <c r="C30" s="114">
        <f t="shared" ref="C30:P30" si="2">140*C29</f>
        <v>54.0036</v>
      </c>
      <c r="D30" s="114">
        <f t="shared" si="2"/>
        <v>2.24</v>
      </c>
      <c r="E30" s="114">
        <f t="shared" si="2"/>
        <v>5.278</v>
      </c>
      <c r="F30" s="114">
        <f t="shared" si="2"/>
        <v>2.142</v>
      </c>
      <c r="G30" s="114">
        <f t="shared" si="2"/>
        <v>0.084</v>
      </c>
      <c r="H30" s="114">
        <f t="shared" si="2"/>
        <v>0.413</v>
      </c>
      <c r="I30" s="114">
        <f t="shared" si="2"/>
        <v>0.2688</v>
      </c>
      <c r="J30" s="114">
        <f t="shared" si="2"/>
        <v>1.694</v>
      </c>
      <c r="K30" s="114">
        <f t="shared" si="2"/>
        <v>5.999</v>
      </c>
      <c r="L30" s="114">
        <f t="shared" si="2"/>
        <v>6.902</v>
      </c>
      <c r="M30" s="114">
        <f t="shared" si="2"/>
        <v>2.8</v>
      </c>
      <c r="N30" s="114">
        <f t="shared" si="2"/>
        <v>6.3</v>
      </c>
      <c r="O30" s="114">
        <f t="shared" si="2"/>
        <v>0.7</v>
      </c>
      <c r="P30" s="114">
        <f t="shared" si="2"/>
        <v>2.1476</v>
      </c>
      <c r="Q30" s="114">
        <f t="shared" ref="Q30:AF30" si="3">140*Q29</f>
        <v>14.3962</v>
      </c>
      <c r="R30" s="114">
        <f t="shared" si="3"/>
        <v>2.1224</v>
      </c>
      <c r="S30" s="114">
        <f t="shared" si="3"/>
        <v>2.156</v>
      </c>
      <c r="T30" s="114">
        <f t="shared" si="3"/>
        <v>3.192</v>
      </c>
      <c r="U30" s="114">
        <f t="shared" si="3"/>
        <v>39.396</v>
      </c>
      <c r="V30" s="114">
        <f t="shared" si="3"/>
        <v>10.92</v>
      </c>
      <c r="W30" s="114">
        <f t="shared" si="3"/>
        <v>11.48</v>
      </c>
      <c r="X30" s="114">
        <f t="shared" si="3"/>
        <v>6.916</v>
      </c>
      <c r="Y30" s="114">
        <f t="shared" si="3"/>
        <v>8.12</v>
      </c>
      <c r="Z30" s="114">
        <f t="shared" si="3"/>
        <v>1.176</v>
      </c>
      <c r="AA30" s="114">
        <f t="shared" si="3"/>
        <v>3.402</v>
      </c>
      <c r="AB30" s="114">
        <v>1.5</v>
      </c>
      <c r="AC30" s="114">
        <v>0.5</v>
      </c>
      <c r="AD30" s="114">
        <v>1</v>
      </c>
      <c r="AE30" s="114">
        <v>14</v>
      </c>
      <c r="AF30" s="168"/>
    </row>
    <row r="31" ht="15.6" spans="1:32">
      <c r="A31" s="48" t="s">
        <v>46</v>
      </c>
      <c r="B31" s="49"/>
      <c r="C31" s="50">
        <f t="shared" ref="C31:H31" si="4">ROUND(C30,2)</f>
        <v>54</v>
      </c>
      <c r="D31" s="51">
        <f t="shared" si="4"/>
        <v>2.24</v>
      </c>
      <c r="E31" s="51">
        <f t="shared" si="4"/>
        <v>5.28</v>
      </c>
      <c r="F31" s="51">
        <f t="shared" si="4"/>
        <v>2.14</v>
      </c>
      <c r="G31" s="51">
        <f t="shared" si="4"/>
        <v>0.08</v>
      </c>
      <c r="H31" s="51">
        <f t="shared" si="4"/>
        <v>0.41</v>
      </c>
      <c r="I31" s="51">
        <f t="shared" ref="I31:AA31" si="5">ROUND(I30,2)</f>
        <v>0.27</v>
      </c>
      <c r="J31" s="51">
        <f t="shared" si="5"/>
        <v>1.69</v>
      </c>
      <c r="K31" s="51">
        <f t="shared" si="5"/>
        <v>6</v>
      </c>
      <c r="L31" s="51">
        <f t="shared" si="5"/>
        <v>6.9</v>
      </c>
      <c r="M31" s="51">
        <f t="shared" si="5"/>
        <v>2.8</v>
      </c>
      <c r="N31" s="59">
        <f t="shared" si="5"/>
        <v>6.3</v>
      </c>
      <c r="O31" s="59">
        <f t="shared" si="5"/>
        <v>0.7</v>
      </c>
      <c r="P31" s="59">
        <f t="shared" si="5"/>
        <v>2.15</v>
      </c>
      <c r="Q31" s="59">
        <f t="shared" si="5"/>
        <v>14.4</v>
      </c>
      <c r="R31" s="59">
        <f t="shared" si="5"/>
        <v>2.12</v>
      </c>
      <c r="S31" s="59">
        <f t="shared" si="5"/>
        <v>2.16</v>
      </c>
      <c r="T31" s="59">
        <f t="shared" si="5"/>
        <v>3.19</v>
      </c>
      <c r="U31" s="59">
        <f t="shared" si="5"/>
        <v>39.4</v>
      </c>
      <c r="V31" s="59">
        <f t="shared" si="5"/>
        <v>10.92</v>
      </c>
      <c r="W31" s="59">
        <f t="shared" si="5"/>
        <v>11.48</v>
      </c>
      <c r="X31" s="59">
        <f t="shared" si="5"/>
        <v>6.92</v>
      </c>
      <c r="Y31" s="59">
        <f t="shared" si="5"/>
        <v>8.12</v>
      </c>
      <c r="Z31" s="59">
        <f t="shared" si="5"/>
        <v>1.18</v>
      </c>
      <c r="AA31" s="59">
        <f t="shared" si="5"/>
        <v>3.4</v>
      </c>
      <c r="AB31" s="59">
        <v>1.5</v>
      </c>
      <c r="AC31" s="59">
        <v>0.5</v>
      </c>
      <c r="AD31" s="59">
        <v>1</v>
      </c>
      <c r="AE31" s="59">
        <v>14</v>
      </c>
      <c r="AF31" s="169"/>
    </row>
    <row r="32" ht="15.6" spans="1:32">
      <c r="A32" s="48" t="s">
        <v>47</v>
      </c>
      <c r="B32" s="49"/>
      <c r="C32" s="50">
        <v>77</v>
      </c>
      <c r="D32" s="52">
        <v>770</v>
      </c>
      <c r="E32" s="52">
        <v>70</v>
      </c>
      <c r="F32" s="51">
        <v>68.65</v>
      </c>
      <c r="G32" s="52">
        <v>1480</v>
      </c>
      <c r="H32" s="51">
        <v>750</v>
      </c>
      <c r="I32" s="51">
        <v>180</v>
      </c>
      <c r="J32" s="51">
        <v>48</v>
      </c>
      <c r="K32" s="52">
        <v>68</v>
      </c>
      <c r="L32" s="52">
        <v>43</v>
      </c>
      <c r="M32" s="51">
        <v>100</v>
      </c>
      <c r="N32" s="59">
        <v>45</v>
      </c>
      <c r="O32" s="59">
        <v>220</v>
      </c>
      <c r="P32" s="59">
        <v>135</v>
      </c>
      <c r="Q32" s="59">
        <v>180</v>
      </c>
      <c r="R32" s="59">
        <v>39</v>
      </c>
      <c r="S32" s="59">
        <v>60</v>
      </c>
      <c r="T32" s="59">
        <v>220</v>
      </c>
      <c r="U32" s="59">
        <v>45</v>
      </c>
      <c r="V32" s="59">
        <v>220</v>
      </c>
      <c r="W32" s="59">
        <v>205</v>
      </c>
      <c r="X32" s="59">
        <v>90</v>
      </c>
      <c r="Y32" s="59">
        <v>120</v>
      </c>
      <c r="Z32" s="59">
        <v>366.16</v>
      </c>
      <c r="AA32" s="59">
        <v>110</v>
      </c>
      <c r="AB32" s="59">
        <v>16</v>
      </c>
      <c r="AC32" s="59">
        <v>13</v>
      </c>
      <c r="AD32" s="59">
        <v>12</v>
      </c>
      <c r="AE32" s="59">
        <v>11</v>
      </c>
      <c r="AF32" s="169"/>
    </row>
    <row r="33" ht="16.35" spans="1:32">
      <c r="A33" s="53" t="s">
        <v>48</v>
      </c>
      <c r="B33" s="54"/>
      <c r="C33" s="116">
        <f>C32*C31</f>
        <v>4158</v>
      </c>
      <c r="D33" s="116">
        <f t="shared" ref="D33:AE33" si="6">D32*D31</f>
        <v>1724.8</v>
      </c>
      <c r="E33" s="116">
        <f t="shared" si="6"/>
        <v>369.6</v>
      </c>
      <c r="F33" s="116">
        <f t="shared" si="6"/>
        <v>146.911</v>
      </c>
      <c r="G33" s="116">
        <f t="shared" si="6"/>
        <v>118.4</v>
      </c>
      <c r="H33" s="116">
        <f t="shared" si="6"/>
        <v>307.5</v>
      </c>
      <c r="I33" s="116">
        <f t="shared" si="6"/>
        <v>48.6</v>
      </c>
      <c r="J33" s="116">
        <f t="shared" si="6"/>
        <v>81.12</v>
      </c>
      <c r="K33" s="116">
        <f t="shared" si="6"/>
        <v>408</v>
      </c>
      <c r="L33" s="116">
        <f t="shared" si="6"/>
        <v>296.7</v>
      </c>
      <c r="M33" s="116">
        <f t="shared" si="6"/>
        <v>280</v>
      </c>
      <c r="N33" s="116">
        <f t="shared" si="6"/>
        <v>283.5</v>
      </c>
      <c r="O33" s="116">
        <f t="shared" si="6"/>
        <v>154</v>
      </c>
      <c r="P33" s="116">
        <f t="shared" si="6"/>
        <v>290.25</v>
      </c>
      <c r="Q33" s="116">
        <f t="shared" si="6"/>
        <v>2592</v>
      </c>
      <c r="R33" s="116">
        <f t="shared" si="6"/>
        <v>82.68</v>
      </c>
      <c r="S33" s="116">
        <f t="shared" si="6"/>
        <v>129.6</v>
      </c>
      <c r="T33" s="116">
        <f t="shared" si="6"/>
        <v>701.8</v>
      </c>
      <c r="U33" s="116">
        <f t="shared" si="6"/>
        <v>1773</v>
      </c>
      <c r="V33" s="116">
        <f t="shared" si="6"/>
        <v>2402.4</v>
      </c>
      <c r="W33" s="116">
        <f t="shared" si="6"/>
        <v>2353.4</v>
      </c>
      <c r="X33" s="116">
        <f t="shared" si="6"/>
        <v>622.8</v>
      </c>
      <c r="Y33" s="116">
        <f t="shared" si="6"/>
        <v>974.4</v>
      </c>
      <c r="Z33" s="116">
        <f t="shared" si="6"/>
        <v>432.0688</v>
      </c>
      <c r="AA33" s="116">
        <f t="shared" si="6"/>
        <v>374</v>
      </c>
      <c r="AB33" s="116">
        <f t="shared" si="6"/>
        <v>24</v>
      </c>
      <c r="AC33" s="116">
        <f t="shared" si="6"/>
        <v>6.5</v>
      </c>
      <c r="AD33" s="116">
        <f t="shared" si="6"/>
        <v>12</v>
      </c>
      <c r="AE33" s="116">
        <f t="shared" si="6"/>
        <v>154</v>
      </c>
      <c r="AF33" s="170">
        <f>SUM(C33:AE33)</f>
        <v>21302.0298</v>
      </c>
    </row>
    <row r="34" ht="15.6" spans="1:32">
      <c r="A34" s="56"/>
      <c r="B34" s="56"/>
      <c r="C34" s="57"/>
      <c r="D34" s="57"/>
      <c r="E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>
        <f>AF33/AF2</f>
        <v>152.157355714286</v>
      </c>
    </row>
    <row r="35" customFormat="1" ht="27" customHeight="1" spans="2:14">
      <c r="B35" s="58" t="s">
        <v>74</v>
      </c>
      <c r="N35" s="57"/>
    </row>
    <row r="36" customFormat="1" ht="27" customHeight="1" spans="2:14">
      <c r="B36" s="58" t="s">
        <v>75</v>
      </c>
      <c r="N36" s="57"/>
    </row>
    <row r="37" customFormat="1" ht="27" customHeight="1" spans="2:2">
      <c r="B37" s="58" t="s">
        <v>76</v>
      </c>
    </row>
  </sheetData>
  <mergeCells count="44">
    <mergeCell ref="A1:AF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4"/>
    <mergeCell ref="A25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F2:AF7"/>
    <mergeCell ref="AF9:AF28"/>
  </mergeCells>
  <pageMargins left="0.0784722222222222" right="0.196527777777778" top="1.05069444444444" bottom="1.05069444444444" header="0.708333333333333" footer="0.786805555555556"/>
  <pageSetup paperSize="9" scale="65" orientation="landscape" useFirstPageNumber="1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A37"/>
  <sheetViews>
    <sheetView workbookViewId="0">
      <pane ySplit="7" topLeftCell="A14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4" width="7.11111111111111" customWidth="1"/>
    <col min="5" max="5" width="6.22222222222222" customWidth="1"/>
    <col min="6" max="7" width="6.11111111111111" customWidth="1"/>
    <col min="8" max="8" width="7.33333333333333" style="104" customWidth="1"/>
    <col min="9" max="9" width="6.22222222222222" style="104" customWidth="1"/>
    <col min="10" max="11" width="6.11111111111111" customWidth="1"/>
    <col min="12" max="12" width="7.11111111111111" customWidth="1"/>
    <col min="13" max="13" width="6.33333333333333" customWidth="1"/>
    <col min="14" max="14" width="5.33333333333333" customWidth="1"/>
    <col min="15" max="16" width="6.11111111111111" customWidth="1"/>
    <col min="17" max="17" width="7" customWidth="1"/>
    <col min="18" max="18" width="6.22222222222222" customWidth="1"/>
    <col min="19" max="19" width="6" customWidth="1"/>
    <col min="20" max="20" width="5.55555555555556" customWidth="1"/>
    <col min="21" max="22" width="6.22222222222222" customWidth="1"/>
    <col min="23" max="23" width="6.44444444444444" customWidth="1"/>
    <col min="24" max="25" width="6" customWidth="1"/>
    <col min="26" max="26" width="5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105"/>
      <c r="B2" s="86" t="s">
        <v>177</v>
      </c>
      <c r="C2" s="5" t="s">
        <v>2</v>
      </c>
      <c r="D2" s="5" t="s">
        <v>3</v>
      </c>
      <c r="E2" s="5" t="s">
        <v>4</v>
      </c>
      <c r="F2" s="5" t="s">
        <v>81</v>
      </c>
      <c r="G2" s="5" t="s">
        <v>21</v>
      </c>
      <c r="H2" s="106" t="s">
        <v>8</v>
      </c>
      <c r="I2" s="106" t="s">
        <v>7</v>
      </c>
      <c r="J2" s="5" t="s">
        <v>10</v>
      </c>
      <c r="K2" s="5" t="s">
        <v>11</v>
      </c>
      <c r="L2" s="5" t="s">
        <v>82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80</v>
      </c>
      <c r="R2" s="5" t="s">
        <v>96</v>
      </c>
      <c r="S2" s="5" t="s">
        <v>95</v>
      </c>
      <c r="T2" s="5" t="s">
        <v>19</v>
      </c>
      <c r="U2" s="5" t="s">
        <v>57</v>
      </c>
      <c r="V2" s="5" t="s">
        <v>59</v>
      </c>
      <c r="W2" s="5" t="s">
        <v>53</v>
      </c>
      <c r="X2" s="5" t="s">
        <v>178</v>
      </c>
      <c r="Y2" s="5" t="s">
        <v>86</v>
      </c>
      <c r="Z2" s="79" t="s">
        <v>26</v>
      </c>
      <c r="AA2" s="118">
        <v>114</v>
      </c>
    </row>
    <row r="3" spans="1:27">
      <c r="A3" s="107"/>
      <c r="B3" s="87"/>
      <c r="C3" s="9"/>
      <c r="D3" s="9"/>
      <c r="E3" s="9"/>
      <c r="F3" s="9"/>
      <c r="G3" s="9"/>
      <c r="H3" s="108"/>
      <c r="I3" s="10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80"/>
      <c r="AA3" s="119"/>
    </row>
    <row r="4" spans="1:27">
      <c r="A4" s="107"/>
      <c r="B4" s="87"/>
      <c r="C4" s="9"/>
      <c r="D4" s="9"/>
      <c r="E4" s="9"/>
      <c r="F4" s="9"/>
      <c r="G4" s="9"/>
      <c r="H4" s="108"/>
      <c r="I4" s="10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0"/>
      <c r="AA4" s="119"/>
    </row>
    <row r="5" ht="12" customHeight="1" spans="1:27">
      <c r="A5" s="107"/>
      <c r="B5" s="87"/>
      <c r="C5" s="9"/>
      <c r="D5" s="9"/>
      <c r="E5" s="9"/>
      <c r="F5" s="9"/>
      <c r="G5" s="9"/>
      <c r="H5" s="108"/>
      <c r="I5" s="10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0"/>
      <c r="AA5" s="119"/>
    </row>
    <row r="6" spans="1:27">
      <c r="A6" s="107"/>
      <c r="B6" s="87"/>
      <c r="C6" s="9"/>
      <c r="D6" s="9"/>
      <c r="E6" s="9"/>
      <c r="F6" s="9"/>
      <c r="G6" s="9"/>
      <c r="H6" s="108"/>
      <c r="I6" s="10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80"/>
      <c r="AA6" s="119"/>
    </row>
    <row r="7" ht="28" customHeight="1" spans="1:27">
      <c r="A7" s="109"/>
      <c r="B7" s="89"/>
      <c r="C7" s="13"/>
      <c r="D7" s="13"/>
      <c r="E7" s="13"/>
      <c r="F7" s="13"/>
      <c r="G7" s="13"/>
      <c r="H7" s="110"/>
      <c r="I7" s="110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81"/>
      <c r="AA7" s="120"/>
    </row>
    <row r="8" ht="15" customHeight="1" spans="1:27">
      <c r="A8" s="111"/>
      <c r="B8" s="112"/>
      <c r="C8" s="113">
        <v>1</v>
      </c>
      <c r="D8" s="113">
        <v>2</v>
      </c>
      <c r="E8" s="113">
        <v>3</v>
      </c>
      <c r="F8" s="113">
        <v>4</v>
      </c>
      <c r="G8" s="113">
        <v>5</v>
      </c>
      <c r="H8" s="113">
        <v>6</v>
      </c>
      <c r="I8" s="113">
        <v>7</v>
      </c>
      <c r="J8" s="113">
        <v>8</v>
      </c>
      <c r="K8" s="113">
        <v>9</v>
      </c>
      <c r="L8" s="113">
        <v>10</v>
      </c>
      <c r="M8" s="113">
        <v>11</v>
      </c>
      <c r="N8" s="113">
        <v>12</v>
      </c>
      <c r="O8" s="113">
        <v>13</v>
      </c>
      <c r="P8" s="113">
        <v>14</v>
      </c>
      <c r="Q8" s="113">
        <v>15</v>
      </c>
      <c r="R8" s="113">
        <v>16</v>
      </c>
      <c r="S8" s="113">
        <v>17</v>
      </c>
      <c r="T8" s="113">
        <v>18</v>
      </c>
      <c r="U8" s="113">
        <v>19</v>
      </c>
      <c r="V8" s="113">
        <v>20</v>
      </c>
      <c r="W8" s="113">
        <v>21</v>
      </c>
      <c r="X8" s="113">
        <v>22</v>
      </c>
      <c r="Y8" s="113">
        <v>23</v>
      </c>
      <c r="Z8" s="113">
        <v>24</v>
      </c>
      <c r="AA8" s="121" t="s">
        <v>28</v>
      </c>
    </row>
    <row r="9" spans="1:27">
      <c r="A9" s="18" t="s">
        <v>29</v>
      </c>
      <c r="B9" s="19" t="s">
        <v>150</v>
      </c>
      <c r="C9" s="20"/>
      <c r="D9" s="21">
        <v>0.0073</v>
      </c>
      <c r="E9" s="21">
        <v>0.0062</v>
      </c>
      <c r="F9" s="21">
        <v>0.0492</v>
      </c>
      <c r="G9" s="21">
        <v>0.0124</v>
      </c>
      <c r="H9" s="22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60"/>
      <c r="V9" s="60"/>
      <c r="W9" s="60"/>
      <c r="X9" s="60"/>
      <c r="Y9" s="60"/>
      <c r="Z9" s="122"/>
      <c r="AA9" s="68" t="s">
        <v>101</v>
      </c>
    </row>
    <row r="10" spans="1:27">
      <c r="A10" s="23"/>
      <c r="B10" s="24" t="s">
        <v>65</v>
      </c>
      <c r="C10" s="25"/>
      <c r="D10" s="26"/>
      <c r="E10" s="26">
        <v>0.0084</v>
      </c>
      <c r="F10" s="26"/>
      <c r="G10" s="26"/>
      <c r="H10" s="27">
        <v>0.00063</v>
      </c>
      <c r="I10" s="27">
        <v>0.0027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61"/>
      <c r="V10" s="61"/>
      <c r="W10" s="61"/>
      <c r="X10" s="61"/>
      <c r="Y10" s="61"/>
      <c r="Z10" s="84"/>
      <c r="AA10" s="69"/>
    </row>
    <row r="11" spans="1:27">
      <c r="A11" s="23"/>
      <c r="B11" s="28" t="s">
        <v>66</v>
      </c>
      <c r="C11" s="25"/>
      <c r="D11" s="26">
        <v>0.0113</v>
      </c>
      <c r="E11" s="26"/>
      <c r="F11" s="26"/>
      <c r="G11" s="26"/>
      <c r="H11" s="27"/>
      <c r="I11" s="27"/>
      <c r="J11" s="26">
        <v>0.033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61"/>
      <c r="V11" s="61"/>
      <c r="W11" s="61"/>
      <c r="X11" s="61"/>
      <c r="Y11" s="61"/>
      <c r="Z11" s="84"/>
      <c r="AA11" s="69"/>
    </row>
    <row r="12" spans="1:27">
      <c r="A12" s="23"/>
      <c r="B12" s="24"/>
      <c r="C12" s="25"/>
      <c r="D12" s="26"/>
      <c r="E12" s="26"/>
      <c r="F12" s="26"/>
      <c r="G12" s="26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61"/>
      <c r="V12" s="61"/>
      <c r="W12" s="61"/>
      <c r="X12" s="61"/>
      <c r="Y12" s="61"/>
      <c r="Z12" s="84"/>
      <c r="AA12" s="69"/>
    </row>
    <row r="13" ht="13.95" spans="1:27">
      <c r="A13" s="29"/>
      <c r="B13" s="30"/>
      <c r="C13" s="31"/>
      <c r="D13" s="32"/>
      <c r="E13" s="32"/>
      <c r="F13" s="32"/>
      <c r="G13" s="32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62"/>
      <c r="V13" s="62"/>
      <c r="W13" s="62"/>
      <c r="X13" s="62"/>
      <c r="Y13" s="62"/>
      <c r="Z13" s="123"/>
      <c r="AA13" s="69"/>
    </row>
    <row r="14" spans="1:27">
      <c r="A14" s="18" t="s">
        <v>34</v>
      </c>
      <c r="B14" s="19" t="s">
        <v>82</v>
      </c>
      <c r="C14" s="20"/>
      <c r="D14" s="21"/>
      <c r="E14" s="21"/>
      <c r="F14" s="21"/>
      <c r="G14" s="21"/>
      <c r="H14" s="22"/>
      <c r="I14" s="22"/>
      <c r="J14" s="21"/>
      <c r="K14" s="21"/>
      <c r="L14" s="21">
        <v>0.14606</v>
      </c>
      <c r="M14" s="21"/>
      <c r="N14" s="21"/>
      <c r="O14" s="21"/>
      <c r="P14" s="21"/>
      <c r="Q14" s="21"/>
      <c r="R14" s="21"/>
      <c r="S14" s="21"/>
      <c r="T14" s="21"/>
      <c r="U14" s="60"/>
      <c r="V14" s="60"/>
      <c r="W14" s="60"/>
      <c r="X14" s="60"/>
      <c r="Y14" s="60"/>
      <c r="Z14" s="122"/>
      <c r="AA14" s="69"/>
    </row>
    <row r="15" spans="1:27">
      <c r="A15" s="23"/>
      <c r="B15" s="24"/>
      <c r="C15" s="25"/>
      <c r="D15" s="26"/>
      <c r="E15" s="26"/>
      <c r="F15" s="26"/>
      <c r="G15" s="26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1"/>
      <c r="V15" s="61"/>
      <c r="W15" s="61"/>
      <c r="X15" s="61"/>
      <c r="Y15" s="61"/>
      <c r="Z15" s="84"/>
      <c r="AA15" s="69"/>
    </row>
    <row r="16" spans="1:27">
      <c r="A16" s="23"/>
      <c r="B16" s="24"/>
      <c r="C16" s="25"/>
      <c r="D16" s="26"/>
      <c r="E16" s="26"/>
      <c r="F16" s="26"/>
      <c r="G16" s="26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61"/>
      <c r="V16" s="61"/>
      <c r="W16" s="61"/>
      <c r="X16" s="61"/>
      <c r="Y16" s="61"/>
      <c r="Z16" s="84"/>
      <c r="AA16" s="69"/>
    </row>
    <row r="17" ht="13.95" spans="1:27">
      <c r="A17" s="34"/>
      <c r="B17" s="30"/>
      <c r="C17" s="35"/>
      <c r="D17" s="36"/>
      <c r="E17" s="36"/>
      <c r="F17" s="36"/>
      <c r="G17" s="36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63"/>
      <c r="V17" s="63"/>
      <c r="W17" s="63"/>
      <c r="X17" s="63"/>
      <c r="Y17" s="63"/>
      <c r="Z17" s="124"/>
      <c r="AA17" s="69"/>
    </row>
    <row r="18" ht="26.4" spans="1:27">
      <c r="A18" s="38" t="s">
        <v>35</v>
      </c>
      <c r="B18" s="39" t="s">
        <v>179</v>
      </c>
      <c r="C18" s="20"/>
      <c r="D18" s="21"/>
      <c r="E18" s="21"/>
      <c r="F18" s="21"/>
      <c r="G18" s="21"/>
      <c r="H18" s="22"/>
      <c r="I18" s="22"/>
      <c r="J18" s="21"/>
      <c r="K18" s="21"/>
      <c r="L18" s="21"/>
      <c r="M18" s="21">
        <v>0.076</v>
      </c>
      <c r="N18" s="21">
        <v>0.0103</v>
      </c>
      <c r="O18" s="21">
        <v>0.01</v>
      </c>
      <c r="P18" s="21">
        <v>0.002322</v>
      </c>
      <c r="Q18" s="21">
        <v>0.0764</v>
      </c>
      <c r="R18" s="21">
        <v>0.064</v>
      </c>
      <c r="S18" s="21"/>
      <c r="T18" s="21"/>
      <c r="U18" s="60"/>
      <c r="V18" s="60">
        <v>0.008</v>
      </c>
      <c r="W18" s="60"/>
      <c r="X18" s="60"/>
      <c r="Y18" s="60"/>
      <c r="Z18" s="122"/>
      <c r="AA18" s="69"/>
    </row>
    <row r="19" spans="1:27">
      <c r="A19" s="40"/>
      <c r="B19" s="41" t="s">
        <v>90</v>
      </c>
      <c r="C19" s="25"/>
      <c r="D19" s="26"/>
      <c r="E19" s="26"/>
      <c r="F19" s="26"/>
      <c r="G19" s="26"/>
      <c r="H19" s="27"/>
      <c r="I19" s="27"/>
      <c r="J19" s="26"/>
      <c r="K19" s="26"/>
      <c r="L19" s="26"/>
      <c r="M19" s="26"/>
      <c r="N19" s="26">
        <v>0.01</v>
      </c>
      <c r="O19" s="26">
        <v>0.006</v>
      </c>
      <c r="P19" s="26">
        <v>0.003</v>
      </c>
      <c r="Q19" s="26">
        <v>0.074</v>
      </c>
      <c r="R19" s="26"/>
      <c r="S19" s="26"/>
      <c r="T19" s="26">
        <v>0.002</v>
      </c>
      <c r="U19" s="61"/>
      <c r="V19" s="61"/>
      <c r="W19" s="61"/>
      <c r="X19" s="61"/>
      <c r="Y19" s="61"/>
      <c r="Z19" s="84"/>
      <c r="AA19" s="69"/>
    </row>
    <row r="20" spans="1:27">
      <c r="A20" s="40"/>
      <c r="B20" s="41" t="s">
        <v>180</v>
      </c>
      <c r="C20" s="25"/>
      <c r="D20" s="26">
        <v>0.0071</v>
      </c>
      <c r="E20" s="26"/>
      <c r="F20" s="26"/>
      <c r="G20" s="26"/>
      <c r="H20" s="27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>
        <v>0.044</v>
      </c>
      <c r="T20" s="26"/>
      <c r="U20" s="61"/>
      <c r="V20" s="61"/>
      <c r="W20" s="61"/>
      <c r="X20" s="61"/>
      <c r="Y20" s="61"/>
      <c r="Z20" s="84"/>
      <c r="AA20" s="69"/>
    </row>
    <row r="21" spans="1:27">
      <c r="A21" s="40"/>
      <c r="B21" s="41" t="s">
        <v>153</v>
      </c>
      <c r="C21" s="25"/>
      <c r="D21" s="26"/>
      <c r="E21" s="26">
        <v>0.008</v>
      </c>
      <c r="F21" s="26"/>
      <c r="G21" s="26"/>
      <c r="H21" s="27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61">
        <v>0.0194</v>
      </c>
      <c r="V21" s="61"/>
      <c r="W21" s="61"/>
      <c r="X21" s="61"/>
      <c r="Y21" s="61"/>
      <c r="Z21" s="84"/>
      <c r="AA21" s="69"/>
    </row>
    <row r="22" spans="1:27">
      <c r="A22" s="40"/>
      <c r="B22" s="28" t="s">
        <v>41</v>
      </c>
      <c r="C22" s="25"/>
      <c r="D22" s="26"/>
      <c r="E22" s="26"/>
      <c r="F22" s="26"/>
      <c r="G22" s="26"/>
      <c r="H22" s="27"/>
      <c r="I22" s="27"/>
      <c r="J22" s="26"/>
      <c r="K22" s="26">
        <v>0.0484</v>
      </c>
      <c r="L22" s="26"/>
      <c r="M22" s="26"/>
      <c r="N22" s="26"/>
      <c r="O22" s="26"/>
      <c r="P22" s="26"/>
      <c r="Q22" s="26"/>
      <c r="R22" s="26"/>
      <c r="S22" s="26"/>
      <c r="T22" s="26"/>
      <c r="U22" s="61"/>
      <c r="V22" s="61"/>
      <c r="W22" s="61"/>
      <c r="X22" s="61"/>
      <c r="Y22" s="61"/>
      <c r="Z22" s="84"/>
      <c r="AA22" s="69"/>
    </row>
    <row r="23" ht="13.95" spans="1:27">
      <c r="A23" s="43"/>
      <c r="B23" s="44"/>
      <c r="C23" s="31"/>
      <c r="D23" s="32"/>
      <c r="E23" s="32"/>
      <c r="F23" s="32"/>
      <c r="G23" s="32"/>
      <c r="H23" s="33"/>
      <c r="I23" s="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62"/>
      <c r="V23" s="62"/>
      <c r="W23" s="62"/>
      <c r="X23" s="62"/>
      <c r="Y23" s="62"/>
      <c r="Z23" s="123"/>
      <c r="AA23" s="69"/>
    </row>
    <row r="24" spans="1:27">
      <c r="A24" s="38" t="s">
        <v>42</v>
      </c>
      <c r="B24" s="19" t="s">
        <v>122</v>
      </c>
      <c r="C24" s="20">
        <v>0.1491</v>
      </c>
      <c r="D24" s="21"/>
      <c r="E24" s="21">
        <v>0.0062</v>
      </c>
      <c r="F24" s="21"/>
      <c r="G24" s="21"/>
      <c r="H24" s="22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60"/>
      <c r="V24" s="60"/>
      <c r="W24" s="60">
        <v>0.015</v>
      </c>
      <c r="X24" s="60"/>
      <c r="Y24" s="60"/>
      <c r="Z24" s="122"/>
      <c r="AA24" s="69"/>
    </row>
    <row r="25" spans="1:27">
      <c r="A25" s="40"/>
      <c r="B25" s="24" t="s">
        <v>73</v>
      </c>
      <c r="C25" s="25"/>
      <c r="D25" s="26"/>
      <c r="E25" s="26">
        <v>0.0072</v>
      </c>
      <c r="F25" s="26"/>
      <c r="G25" s="26"/>
      <c r="H25" s="27">
        <v>0.0006</v>
      </c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61"/>
      <c r="V25" s="61"/>
      <c r="W25" s="61"/>
      <c r="X25" s="61"/>
      <c r="Y25" s="61"/>
      <c r="Z25" s="84"/>
      <c r="AA25" s="69"/>
    </row>
    <row r="26" spans="1:27">
      <c r="A26" s="40"/>
      <c r="B26" s="24" t="s">
        <v>178</v>
      </c>
      <c r="C26" s="25"/>
      <c r="D26" s="26"/>
      <c r="E26" s="26"/>
      <c r="F26" s="26"/>
      <c r="G26" s="26"/>
      <c r="H26" s="27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61"/>
      <c r="V26" s="61"/>
      <c r="W26" s="61"/>
      <c r="X26" s="61">
        <v>0.02</v>
      </c>
      <c r="Y26" s="61"/>
      <c r="Z26" s="84"/>
      <c r="AA26" s="69"/>
    </row>
    <row r="27" ht="13.95" spans="1:27">
      <c r="A27" s="40"/>
      <c r="B27" s="24"/>
      <c r="C27" s="25"/>
      <c r="D27" s="26"/>
      <c r="E27" s="26"/>
      <c r="F27" s="26"/>
      <c r="G27" s="26"/>
      <c r="H27" s="27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61"/>
      <c r="V27" s="61"/>
      <c r="W27" s="61"/>
      <c r="X27" s="61"/>
      <c r="Y27" s="61"/>
      <c r="Z27" s="84"/>
      <c r="AA27" s="82"/>
    </row>
    <row r="28" ht="13.95" spans="1:27">
      <c r="A28" s="43"/>
      <c r="B28" s="30"/>
      <c r="C28" s="31"/>
      <c r="D28" s="32"/>
      <c r="E28" s="32"/>
      <c r="F28" s="32"/>
      <c r="G28" s="32"/>
      <c r="H28" s="33"/>
      <c r="I28" s="3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62"/>
      <c r="V28" s="62"/>
      <c r="W28" s="62"/>
      <c r="X28" s="62"/>
      <c r="Y28" s="62">
        <v>0.38</v>
      </c>
      <c r="Z28" s="123">
        <v>1</v>
      </c>
      <c r="AA28" s="125"/>
    </row>
    <row r="29" ht="15.6" spans="1:27">
      <c r="A29" s="46" t="s">
        <v>45</v>
      </c>
      <c r="B29" s="47"/>
      <c r="C29" s="20">
        <f t="shared" ref="C29:Y29" si="0">SUM(C9:C28)</f>
        <v>0.1491</v>
      </c>
      <c r="D29" s="21">
        <f t="shared" si="0"/>
        <v>0.0257</v>
      </c>
      <c r="E29" s="21">
        <f t="shared" si="0"/>
        <v>0.036</v>
      </c>
      <c r="F29" s="21">
        <f t="shared" si="0"/>
        <v>0.0492</v>
      </c>
      <c r="G29" s="21">
        <f t="shared" si="0"/>
        <v>0.0124</v>
      </c>
      <c r="H29" s="21">
        <f t="shared" si="0"/>
        <v>0.00123</v>
      </c>
      <c r="I29" s="21">
        <f t="shared" si="0"/>
        <v>0.0027</v>
      </c>
      <c r="J29" s="21">
        <f t="shared" si="0"/>
        <v>0.033</v>
      </c>
      <c r="K29" s="21">
        <f t="shared" si="0"/>
        <v>0.0484</v>
      </c>
      <c r="L29" s="21">
        <f t="shared" si="0"/>
        <v>0.14606</v>
      </c>
      <c r="M29" s="21">
        <f t="shared" si="0"/>
        <v>0.076</v>
      </c>
      <c r="N29" s="21">
        <f t="shared" si="0"/>
        <v>0.0203</v>
      </c>
      <c r="O29" s="21">
        <f t="shared" si="0"/>
        <v>0.016</v>
      </c>
      <c r="P29" s="21">
        <f t="shared" si="0"/>
        <v>0.005322</v>
      </c>
      <c r="Q29" s="21">
        <f t="shared" si="0"/>
        <v>0.1504</v>
      </c>
      <c r="R29" s="21">
        <f t="shared" si="0"/>
        <v>0.064</v>
      </c>
      <c r="S29" s="21">
        <f t="shared" si="0"/>
        <v>0.044</v>
      </c>
      <c r="T29" s="21">
        <f t="shared" si="0"/>
        <v>0.002</v>
      </c>
      <c r="U29" s="21">
        <f t="shared" si="0"/>
        <v>0.0194</v>
      </c>
      <c r="V29" s="21">
        <f t="shared" si="0"/>
        <v>0.008</v>
      </c>
      <c r="W29" s="21">
        <f t="shared" si="0"/>
        <v>0.015</v>
      </c>
      <c r="X29" s="126">
        <f t="shared" si="0"/>
        <v>0.02</v>
      </c>
      <c r="Y29" s="126">
        <v>0.38</v>
      </c>
      <c r="Z29" s="127">
        <f>SUM(Z9:Z28)</f>
        <v>1</v>
      </c>
      <c r="AA29" s="19"/>
    </row>
    <row r="30" ht="15.6" hidden="1" spans="1:27">
      <c r="A30" s="48" t="s">
        <v>46</v>
      </c>
      <c r="B30" s="49"/>
      <c r="C30" s="114">
        <f>114*C29</f>
        <v>16.9974</v>
      </c>
      <c r="D30" s="114">
        <f t="shared" ref="D30:AB30" si="1">114*D29</f>
        <v>2.9298</v>
      </c>
      <c r="E30" s="114">
        <f t="shared" si="1"/>
        <v>4.104</v>
      </c>
      <c r="F30" s="114">
        <f t="shared" si="1"/>
        <v>5.6088</v>
      </c>
      <c r="G30" s="114">
        <f t="shared" si="1"/>
        <v>1.4136</v>
      </c>
      <c r="H30" s="114">
        <f t="shared" si="1"/>
        <v>0.14022</v>
      </c>
      <c r="I30" s="114">
        <f t="shared" si="1"/>
        <v>0.3078</v>
      </c>
      <c r="J30" s="114">
        <f t="shared" si="1"/>
        <v>3.762</v>
      </c>
      <c r="K30" s="114">
        <f t="shared" si="1"/>
        <v>5.5176</v>
      </c>
      <c r="L30" s="114">
        <f t="shared" si="1"/>
        <v>16.65084</v>
      </c>
      <c r="M30" s="114">
        <f t="shared" si="1"/>
        <v>8.664</v>
      </c>
      <c r="N30" s="114">
        <f t="shared" si="1"/>
        <v>2.3142</v>
      </c>
      <c r="O30" s="114">
        <f t="shared" si="1"/>
        <v>1.824</v>
      </c>
      <c r="P30" s="114">
        <f t="shared" si="1"/>
        <v>0.606708</v>
      </c>
      <c r="Q30" s="114">
        <f t="shared" si="1"/>
        <v>17.1456</v>
      </c>
      <c r="R30" s="114">
        <f t="shared" si="1"/>
        <v>7.296</v>
      </c>
      <c r="S30" s="114">
        <f t="shared" si="1"/>
        <v>5.016</v>
      </c>
      <c r="T30" s="114">
        <f t="shared" si="1"/>
        <v>0.228</v>
      </c>
      <c r="U30" s="114">
        <f t="shared" si="1"/>
        <v>2.2116</v>
      </c>
      <c r="V30" s="114">
        <f t="shared" si="1"/>
        <v>0.912</v>
      </c>
      <c r="W30" s="114">
        <f t="shared" si="1"/>
        <v>1.71</v>
      </c>
      <c r="X30" s="114">
        <f t="shared" si="1"/>
        <v>2.28</v>
      </c>
      <c r="Y30" s="114">
        <f t="shared" si="1"/>
        <v>43.32</v>
      </c>
      <c r="Z30" s="114">
        <v>1</v>
      </c>
      <c r="AA30" s="24">
        <f>74*AA29</f>
        <v>0</v>
      </c>
    </row>
    <row r="31" ht="15.6" spans="1:27">
      <c r="A31" s="48" t="s">
        <v>46</v>
      </c>
      <c r="B31" s="49"/>
      <c r="C31" s="50">
        <f t="shared" ref="C31:Y31" si="2">ROUND(C30,2)</f>
        <v>17</v>
      </c>
      <c r="D31" s="51">
        <f t="shared" si="2"/>
        <v>2.93</v>
      </c>
      <c r="E31" s="51">
        <f t="shared" si="2"/>
        <v>4.1</v>
      </c>
      <c r="F31" s="51">
        <f t="shared" si="2"/>
        <v>5.61</v>
      </c>
      <c r="G31" s="51">
        <f t="shared" si="2"/>
        <v>1.41</v>
      </c>
      <c r="H31" s="115">
        <f t="shared" si="2"/>
        <v>0.14</v>
      </c>
      <c r="I31" s="115">
        <f t="shared" si="2"/>
        <v>0.31</v>
      </c>
      <c r="J31" s="51">
        <f t="shared" si="2"/>
        <v>3.76</v>
      </c>
      <c r="K31" s="51">
        <f t="shared" si="2"/>
        <v>5.52</v>
      </c>
      <c r="L31" s="51">
        <f t="shared" si="2"/>
        <v>16.65</v>
      </c>
      <c r="M31" s="51">
        <f t="shared" si="2"/>
        <v>8.66</v>
      </c>
      <c r="N31" s="59">
        <f t="shared" si="2"/>
        <v>2.31</v>
      </c>
      <c r="O31" s="59">
        <f t="shared" si="2"/>
        <v>1.82</v>
      </c>
      <c r="P31" s="59">
        <f t="shared" si="2"/>
        <v>0.61</v>
      </c>
      <c r="Q31" s="59">
        <f t="shared" si="2"/>
        <v>17.15</v>
      </c>
      <c r="R31" s="59">
        <f t="shared" si="2"/>
        <v>7.3</v>
      </c>
      <c r="S31" s="59">
        <f t="shared" si="2"/>
        <v>5.02</v>
      </c>
      <c r="T31" s="59">
        <f t="shared" si="2"/>
        <v>0.23</v>
      </c>
      <c r="U31" s="59">
        <f t="shared" si="2"/>
        <v>2.21</v>
      </c>
      <c r="V31" s="59">
        <f t="shared" si="2"/>
        <v>0.91</v>
      </c>
      <c r="W31" s="59">
        <f t="shared" si="2"/>
        <v>1.71</v>
      </c>
      <c r="X31" s="59">
        <f t="shared" si="2"/>
        <v>2.28</v>
      </c>
      <c r="Y31" s="84">
        <v>0.38</v>
      </c>
      <c r="Z31" s="84">
        <v>1</v>
      </c>
      <c r="AA31" s="24"/>
    </row>
    <row r="32" ht="15.6" spans="1:27">
      <c r="A32" s="48" t="s">
        <v>47</v>
      </c>
      <c r="B32" s="49"/>
      <c r="C32" s="50">
        <v>77</v>
      </c>
      <c r="D32" s="52">
        <v>770</v>
      </c>
      <c r="E32" s="52">
        <v>70</v>
      </c>
      <c r="F32" s="51">
        <v>105</v>
      </c>
      <c r="G32" s="51">
        <v>530</v>
      </c>
      <c r="H32" s="52">
        <v>1480</v>
      </c>
      <c r="I32" s="51">
        <v>180</v>
      </c>
      <c r="J32" s="52">
        <v>68</v>
      </c>
      <c r="K32" s="52">
        <v>43</v>
      </c>
      <c r="L32" s="51">
        <v>104.4444</v>
      </c>
      <c r="M32" s="51">
        <v>45</v>
      </c>
      <c r="N32" s="59">
        <v>39</v>
      </c>
      <c r="O32" s="59">
        <v>60</v>
      </c>
      <c r="P32" s="59">
        <v>220</v>
      </c>
      <c r="Q32" s="59">
        <v>220</v>
      </c>
      <c r="R32" s="59">
        <v>120</v>
      </c>
      <c r="S32" s="59">
        <v>121</v>
      </c>
      <c r="T32" s="59">
        <v>90</v>
      </c>
      <c r="U32" s="59">
        <v>200</v>
      </c>
      <c r="V32" s="59">
        <v>366.16</v>
      </c>
      <c r="W32" s="59">
        <v>150</v>
      </c>
      <c r="X32" s="59">
        <v>200</v>
      </c>
      <c r="Y32" s="84">
        <v>360</v>
      </c>
      <c r="Z32" s="84">
        <v>12</v>
      </c>
      <c r="AA32" s="70"/>
    </row>
    <row r="33" ht="16.35" spans="1:27">
      <c r="A33" s="53" t="s">
        <v>48</v>
      </c>
      <c r="B33" s="54"/>
      <c r="C33" s="55">
        <f t="shared" ref="C33:AB33" si="3">C31*C32</f>
        <v>1309</v>
      </c>
      <c r="D33" s="55">
        <f t="shared" si="3"/>
        <v>2256.1</v>
      </c>
      <c r="E33" s="55">
        <f t="shared" si="3"/>
        <v>287</v>
      </c>
      <c r="F33" s="55">
        <f t="shared" si="3"/>
        <v>589.05</v>
      </c>
      <c r="G33" s="55">
        <f t="shared" si="3"/>
        <v>747.3</v>
      </c>
      <c r="H33" s="55">
        <f t="shared" si="3"/>
        <v>207.2</v>
      </c>
      <c r="I33" s="55">
        <f t="shared" si="3"/>
        <v>55.8</v>
      </c>
      <c r="J33" s="55">
        <f t="shared" si="3"/>
        <v>255.68</v>
      </c>
      <c r="K33" s="55">
        <f t="shared" si="3"/>
        <v>237.36</v>
      </c>
      <c r="L33" s="55">
        <f t="shared" si="3"/>
        <v>1738.99926</v>
      </c>
      <c r="M33" s="55">
        <f t="shared" si="3"/>
        <v>389.7</v>
      </c>
      <c r="N33" s="55">
        <f t="shared" si="3"/>
        <v>90.09</v>
      </c>
      <c r="O33" s="55">
        <f t="shared" si="3"/>
        <v>109.2</v>
      </c>
      <c r="P33" s="55">
        <f t="shared" si="3"/>
        <v>134.2</v>
      </c>
      <c r="Q33" s="55">
        <f t="shared" si="3"/>
        <v>3773</v>
      </c>
      <c r="R33" s="55">
        <f t="shared" si="3"/>
        <v>876</v>
      </c>
      <c r="S33" s="55">
        <f t="shared" si="3"/>
        <v>607.42</v>
      </c>
      <c r="T33" s="55">
        <f t="shared" si="3"/>
        <v>20.7</v>
      </c>
      <c r="U33" s="55">
        <f t="shared" si="3"/>
        <v>442</v>
      </c>
      <c r="V33" s="55">
        <f t="shared" si="3"/>
        <v>333.2056</v>
      </c>
      <c r="W33" s="55">
        <f t="shared" si="3"/>
        <v>256.5</v>
      </c>
      <c r="X33" s="55">
        <f t="shared" si="3"/>
        <v>456</v>
      </c>
      <c r="Y33" s="55">
        <f t="shared" si="3"/>
        <v>136.8</v>
      </c>
      <c r="Z33" s="55">
        <f t="shared" si="3"/>
        <v>12</v>
      </c>
      <c r="AA33" s="71">
        <f>SUM(C33:Z33)</f>
        <v>15320.30486</v>
      </c>
    </row>
    <row r="34" ht="15.6" spans="1:27">
      <c r="A34" s="56"/>
      <c r="B34" s="56"/>
      <c r="C34" s="77"/>
      <c r="D34" s="77"/>
      <c r="E34" s="77"/>
      <c r="F34" s="77"/>
      <c r="G34" s="77"/>
      <c r="H34" s="117"/>
      <c r="I34" s="11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57">
        <f>AA33/AA2</f>
        <v>134.388639122807</v>
      </c>
    </row>
    <row r="35" customFormat="1" ht="27" customHeight="1" spans="2:13">
      <c r="B35" s="58" t="s">
        <v>74</v>
      </c>
      <c r="M35" s="57"/>
    </row>
    <row r="36" customFormat="1" ht="27" customHeight="1" spans="2:13">
      <c r="B36" s="58" t="s">
        <v>75</v>
      </c>
      <c r="M36" s="57"/>
    </row>
    <row r="37" customFormat="1" ht="27" customHeight="1" spans="2:2">
      <c r="B37" s="58" t="s">
        <v>76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Z37"/>
  <sheetViews>
    <sheetView workbookViewId="0">
      <pane ySplit="7" topLeftCell="A8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7.6666666666667" customWidth="1"/>
    <col min="3" max="3" width="7.11111111111111" customWidth="1"/>
    <col min="4" max="4" width="7" customWidth="1"/>
    <col min="5" max="6" width="6.33333333333333" customWidth="1"/>
    <col min="7" max="7" width="7.22222222222222" customWidth="1"/>
    <col min="8" max="8" width="6.33333333333333" customWidth="1"/>
    <col min="9" max="9" width="6.11111111111111" customWidth="1"/>
    <col min="10" max="11" width="6.22222222222222" customWidth="1"/>
    <col min="12" max="12" width="6.77777777777778" customWidth="1"/>
    <col min="13" max="13" width="6.44444444444444" customWidth="1"/>
    <col min="14" max="14" width="5.44444444444444" customWidth="1"/>
    <col min="15" max="15" width="6.11111111111111" customWidth="1"/>
    <col min="16" max="16" width="6.55555555555556" customWidth="1"/>
    <col min="17" max="18" width="6.11111111111111" customWidth="1"/>
    <col min="19" max="19" width="7.55555555555556" customWidth="1"/>
    <col min="20" max="20" width="7" customWidth="1"/>
    <col min="21" max="21" width="6.11111111111111" customWidth="1"/>
    <col min="22" max="22" width="6.22222222222222" customWidth="1"/>
    <col min="23" max="23" width="6.44444444444444" customWidth="1"/>
    <col min="24" max="24" width="6.66666666666667" customWidth="1"/>
    <col min="25" max="25" width="5.22222222222222" customWidth="1"/>
    <col min="26" max="26" width="8.22222222222222" customWidth="1"/>
  </cols>
  <sheetData>
    <row r="1" s="1" customFormat="1" ht="22" customHeight="1" spans="1:1">
      <c r="A1" s="1" t="s">
        <v>0</v>
      </c>
    </row>
    <row r="2" customHeight="1" spans="1:26">
      <c r="A2" s="105"/>
      <c r="B2" s="86" t="s">
        <v>181</v>
      </c>
      <c r="C2" s="5" t="s">
        <v>2</v>
      </c>
      <c r="D2" s="5" t="s">
        <v>3</v>
      </c>
      <c r="E2" s="5" t="s">
        <v>4</v>
      </c>
      <c r="F2" s="163" t="s">
        <v>182</v>
      </c>
      <c r="G2" s="5" t="s">
        <v>8</v>
      </c>
      <c r="H2" s="5" t="s">
        <v>21</v>
      </c>
      <c r="I2" s="5" t="s">
        <v>7</v>
      </c>
      <c r="J2" s="5" t="s">
        <v>10</v>
      </c>
      <c r="K2" s="5" t="s">
        <v>11</v>
      </c>
      <c r="L2" s="5" t="s">
        <v>57</v>
      </c>
      <c r="M2" s="5" t="s">
        <v>110</v>
      </c>
      <c r="N2" s="5" t="s">
        <v>14</v>
      </c>
      <c r="O2" s="5" t="s">
        <v>15</v>
      </c>
      <c r="P2" s="5" t="s">
        <v>16</v>
      </c>
      <c r="Q2" s="5" t="s">
        <v>97</v>
      </c>
      <c r="R2" s="5" t="s">
        <v>79</v>
      </c>
      <c r="S2" s="5" t="s">
        <v>18</v>
      </c>
      <c r="T2" s="5" t="s">
        <v>17</v>
      </c>
      <c r="U2" s="5" t="s">
        <v>22</v>
      </c>
      <c r="V2" s="5" t="s">
        <v>59</v>
      </c>
      <c r="W2" s="5" t="s">
        <v>129</v>
      </c>
      <c r="X2" s="5" t="s">
        <v>183</v>
      </c>
      <c r="Y2" s="79" t="s">
        <v>26</v>
      </c>
      <c r="Z2" s="64">
        <v>126</v>
      </c>
    </row>
    <row r="3" spans="1:26">
      <c r="A3" s="107"/>
      <c r="B3" s="87"/>
      <c r="C3" s="9"/>
      <c r="D3" s="9"/>
      <c r="E3" s="9"/>
      <c r="F3" s="16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0"/>
      <c r="Z3" s="65"/>
    </row>
    <row r="4" spans="1:26">
      <c r="A4" s="107"/>
      <c r="B4" s="87"/>
      <c r="C4" s="9"/>
      <c r="D4" s="9"/>
      <c r="E4" s="9"/>
      <c r="F4" s="16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0"/>
      <c r="Z4" s="65"/>
    </row>
    <row r="5" ht="12" customHeight="1" spans="1:26">
      <c r="A5" s="107"/>
      <c r="B5" s="87"/>
      <c r="C5" s="9"/>
      <c r="D5" s="9"/>
      <c r="E5" s="9"/>
      <c r="F5" s="16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0"/>
      <c r="Z5" s="65"/>
    </row>
    <row r="6" spans="1:26">
      <c r="A6" s="107"/>
      <c r="B6" s="87"/>
      <c r="C6" s="9"/>
      <c r="D6" s="9"/>
      <c r="E6" s="9"/>
      <c r="F6" s="16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0"/>
      <c r="Z6" s="65"/>
    </row>
    <row r="7" ht="28" customHeight="1" spans="1:26">
      <c r="A7" s="109"/>
      <c r="B7" s="89"/>
      <c r="C7" s="13"/>
      <c r="D7" s="13"/>
      <c r="E7" s="13"/>
      <c r="F7" s="16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81"/>
      <c r="Z7" s="66"/>
    </row>
    <row r="8" ht="16" customHeight="1" spans="1:26">
      <c r="A8" s="14"/>
      <c r="B8" s="75"/>
      <c r="C8" s="92">
        <v>1</v>
      </c>
      <c r="D8" s="92">
        <v>2</v>
      </c>
      <c r="E8" s="92">
        <v>3</v>
      </c>
      <c r="F8" s="92">
        <v>4</v>
      </c>
      <c r="G8" s="92">
        <v>5</v>
      </c>
      <c r="H8" s="92">
        <v>6</v>
      </c>
      <c r="I8" s="92">
        <v>7</v>
      </c>
      <c r="J8" s="92">
        <v>8</v>
      </c>
      <c r="K8" s="92">
        <v>9</v>
      </c>
      <c r="L8" s="92">
        <v>10</v>
      </c>
      <c r="M8" s="92">
        <v>11</v>
      </c>
      <c r="N8" s="92">
        <v>12</v>
      </c>
      <c r="O8" s="92">
        <v>13</v>
      </c>
      <c r="P8" s="92">
        <v>14</v>
      </c>
      <c r="Q8" s="92">
        <v>15</v>
      </c>
      <c r="R8" s="92">
        <v>16</v>
      </c>
      <c r="S8" s="92">
        <v>17</v>
      </c>
      <c r="T8" s="92">
        <v>18</v>
      </c>
      <c r="U8" s="92">
        <v>19</v>
      </c>
      <c r="V8" s="92">
        <v>20</v>
      </c>
      <c r="W8" s="92">
        <v>21</v>
      </c>
      <c r="X8" s="92">
        <v>22</v>
      </c>
      <c r="Y8" s="92">
        <v>23</v>
      </c>
      <c r="Z8" s="15" t="s">
        <v>28</v>
      </c>
    </row>
    <row r="9" spans="1:26">
      <c r="A9" s="18" t="s">
        <v>29</v>
      </c>
      <c r="B9" s="19" t="s">
        <v>144</v>
      </c>
      <c r="C9" s="20">
        <v>0.1495</v>
      </c>
      <c r="D9" s="21"/>
      <c r="E9" s="21">
        <v>0.006</v>
      </c>
      <c r="F9" s="21">
        <v>0.025</v>
      </c>
      <c r="G9" s="22"/>
      <c r="H9" s="22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60"/>
      <c r="U9" s="60"/>
      <c r="V9" s="60"/>
      <c r="W9" s="60"/>
      <c r="X9" s="60"/>
      <c r="Y9" s="60"/>
      <c r="Z9" s="68" t="s">
        <v>64</v>
      </c>
    </row>
    <row r="10" spans="1:26">
      <c r="A10" s="23"/>
      <c r="B10" s="24" t="s">
        <v>32</v>
      </c>
      <c r="C10" s="25"/>
      <c r="D10" s="26"/>
      <c r="E10" s="26">
        <v>0.008</v>
      </c>
      <c r="F10" s="26"/>
      <c r="G10" s="27">
        <v>0.00061</v>
      </c>
      <c r="H10" s="27"/>
      <c r="I10" s="27">
        <v>0.0025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61"/>
      <c r="U10" s="61"/>
      <c r="V10" s="61"/>
      <c r="W10" s="61"/>
      <c r="X10" s="61"/>
      <c r="Y10" s="61"/>
      <c r="Z10" s="69"/>
    </row>
    <row r="11" spans="1:26">
      <c r="A11" s="23"/>
      <c r="B11" s="28" t="s">
        <v>184</v>
      </c>
      <c r="C11" s="25"/>
      <c r="D11" s="26">
        <v>0.01</v>
      </c>
      <c r="E11" s="26"/>
      <c r="F11" s="26"/>
      <c r="G11" s="27"/>
      <c r="H11" s="27">
        <v>0.012</v>
      </c>
      <c r="I11" s="27"/>
      <c r="J11" s="26">
        <v>0.03</v>
      </c>
      <c r="K11" s="26"/>
      <c r="L11" s="26"/>
      <c r="M11" s="26"/>
      <c r="N11" s="26"/>
      <c r="O11" s="26"/>
      <c r="P11" s="26"/>
      <c r="Q11" s="26"/>
      <c r="R11" s="26"/>
      <c r="S11" s="26"/>
      <c r="T11" s="61"/>
      <c r="U11" s="61"/>
      <c r="V11" s="61"/>
      <c r="W11" s="61"/>
      <c r="X11" s="61"/>
      <c r="Y11" s="61"/>
      <c r="Z11" s="69"/>
    </row>
    <row r="12" spans="1:26">
      <c r="A12" s="23"/>
      <c r="B12" s="24"/>
      <c r="C12" s="25"/>
      <c r="D12" s="26"/>
      <c r="E12" s="26"/>
      <c r="F12" s="26"/>
      <c r="G12" s="27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61"/>
      <c r="U12" s="61"/>
      <c r="V12" s="61"/>
      <c r="W12" s="61"/>
      <c r="X12" s="61"/>
      <c r="Y12" s="61"/>
      <c r="Z12" s="69"/>
    </row>
    <row r="13" ht="13.95" spans="1:26">
      <c r="A13" s="29"/>
      <c r="B13" s="30"/>
      <c r="C13" s="31"/>
      <c r="D13" s="32"/>
      <c r="E13" s="32"/>
      <c r="F13" s="32"/>
      <c r="G13" s="33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62"/>
      <c r="U13" s="62"/>
      <c r="V13" s="62"/>
      <c r="W13" s="62"/>
      <c r="X13" s="62"/>
      <c r="Y13" s="62"/>
      <c r="Z13" s="69"/>
    </row>
    <row r="14" spans="1:26">
      <c r="A14" s="18" t="s">
        <v>34</v>
      </c>
      <c r="B14" s="19" t="s">
        <v>18</v>
      </c>
      <c r="C14" s="20"/>
      <c r="D14" s="21"/>
      <c r="E14" s="21"/>
      <c r="F14" s="21"/>
      <c r="G14" s="22"/>
      <c r="H14" s="22"/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>
        <v>0.163</v>
      </c>
      <c r="T14" s="60"/>
      <c r="U14" s="60"/>
      <c r="V14" s="60"/>
      <c r="W14" s="60"/>
      <c r="X14" s="60"/>
      <c r="Y14" s="60"/>
      <c r="Z14" s="69"/>
    </row>
    <row r="15" spans="1:26">
      <c r="A15" s="23"/>
      <c r="B15" s="24"/>
      <c r="C15" s="25"/>
      <c r="D15" s="26"/>
      <c r="E15" s="26"/>
      <c r="F15" s="26"/>
      <c r="G15" s="27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61"/>
      <c r="U15" s="61"/>
      <c r="V15" s="61"/>
      <c r="W15" s="61"/>
      <c r="X15" s="61"/>
      <c r="Y15" s="61"/>
      <c r="Z15" s="69"/>
    </row>
    <row r="16" spans="1:26">
      <c r="A16" s="23"/>
      <c r="B16" s="24"/>
      <c r="C16" s="25"/>
      <c r="D16" s="26"/>
      <c r="E16" s="26"/>
      <c r="F16" s="26"/>
      <c r="G16" s="27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61"/>
      <c r="U16" s="61"/>
      <c r="V16" s="61"/>
      <c r="W16" s="61"/>
      <c r="X16" s="61"/>
      <c r="Y16" s="61"/>
      <c r="Z16" s="69"/>
    </row>
    <row r="17" ht="13.95" spans="1:26">
      <c r="A17" s="34"/>
      <c r="B17" s="45"/>
      <c r="C17" s="35"/>
      <c r="D17" s="36"/>
      <c r="E17" s="36"/>
      <c r="F17" s="36"/>
      <c r="G17" s="37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63"/>
      <c r="U17" s="63"/>
      <c r="V17" s="63"/>
      <c r="W17" s="63"/>
      <c r="X17" s="63"/>
      <c r="Y17" s="63"/>
      <c r="Z17" s="69"/>
    </row>
    <row r="18" ht="15" customHeight="1" spans="1:26">
      <c r="A18" s="38" t="s">
        <v>35</v>
      </c>
      <c r="B18" s="39" t="s">
        <v>102</v>
      </c>
      <c r="C18" s="20"/>
      <c r="D18" s="21"/>
      <c r="E18" s="21"/>
      <c r="F18" s="21"/>
      <c r="G18" s="22"/>
      <c r="H18" s="22"/>
      <c r="I18" s="22"/>
      <c r="J18" s="21"/>
      <c r="K18" s="21"/>
      <c r="L18" s="21"/>
      <c r="M18" s="21"/>
      <c r="N18" s="21">
        <v>0.01</v>
      </c>
      <c r="O18" s="21">
        <v>0.01</v>
      </c>
      <c r="P18" s="21">
        <v>0.0023</v>
      </c>
      <c r="Q18" s="21">
        <v>0.015</v>
      </c>
      <c r="R18" s="21">
        <v>0.04</v>
      </c>
      <c r="S18" s="21"/>
      <c r="T18" s="60">
        <v>0.078</v>
      </c>
      <c r="U18" s="60"/>
      <c r="V18" s="60">
        <v>0.0084</v>
      </c>
      <c r="W18" s="60"/>
      <c r="X18" s="60"/>
      <c r="Y18" s="60"/>
      <c r="Z18" s="69"/>
    </row>
    <row r="19" spans="1:26">
      <c r="A19" s="40"/>
      <c r="B19" s="76" t="s">
        <v>115</v>
      </c>
      <c r="C19" s="25"/>
      <c r="D19" s="26"/>
      <c r="E19" s="26"/>
      <c r="F19" s="26"/>
      <c r="G19" s="27"/>
      <c r="H19" s="27"/>
      <c r="I19" s="27"/>
      <c r="J19" s="26"/>
      <c r="K19" s="26"/>
      <c r="L19" s="26"/>
      <c r="M19" s="26"/>
      <c r="N19" s="26">
        <v>0.01</v>
      </c>
      <c r="O19" s="26">
        <v>0.015</v>
      </c>
      <c r="P19" s="26">
        <v>0.0063</v>
      </c>
      <c r="Q19" s="26"/>
      <c r="R19" s="26"/>
      <c r="S19" s="26"/>
      <c r="T19" s="61">
        <v>0.083</v>
      </c>
      <c r="U19" s="61"/>
      <c r="V19" s="61"/>
      <c r="W19" s="61"/>
      <c r="X19" s="61"/>
      <c r="Y19" s="61"/>
      <c r="Z19" s="69"/>
    </row>
    <row r="20" spans="1:26">
      <c r="A20" s="40"/>
      <c r="B20" s="76" t="s">
        <v>116</v>
      </c>
      <c r="C20" s="25"/>
      <c r="D20" s="26"/>
      <c r="E20" s="26">
        <v>0.001</v>
      </c>
      <c r="F20" s="26"/>
      <c r="G20" s="27"/>
      <c r="H20" s="27"/>
      <c r="I20" s="27"/>
      <c r="J20" s="26"/>
      <c r="K20" s="26"/>
      <c r="L20" s="26"/>
      <c r="M20" s="26">
        <v>0.04</v>
      </c>
      <c r="N20" s="26"/>
      <c r="O20" s="26"/>
      <c r="P20" s="26">
        <v>0.0029</v>
      </c>
      <c r="Q20" s="26"/>
      <c r="R20" s="26"/>
      <c r="S20" s="26">
        <v>0.023</v>
      </c>
      <c r="T20" s="61"/>
      <c r="U20" s="61"/>
      <c r="V20" s="61"/>
      <c r="W20" s="61"/>
      <c r="X20" s="61"/>
      <c r="Y20" s="61"/>
      <c r="Z20" s="69"/>
    </row>
    <row r="21" spans="1:26">
      <c r="A21" s="40"/>
      <c r="B21" s="41" t="s">
        <v>92</v>
      </c>
      <c r="C21" s="25"/>
      <c r="D21" s="26"/>
      <c r="E21" s="26">
        <v>0.008</v>
      </c>
      <c r="F21" s="26"/>
      <c r="G21" s="27"/>
      <c r="H21" s="27"/>
      <c r="I21" s="27"/>
      <c r="J21" s="26"/>
      <c r="K21" s="26"/>
      <c r="L21" s="26">
        <v>0.02</v>
      </c>
      <c r="M21" s="26"/>
      <c r="N21" s="26"/>
      <c r="O21" s="26"/>
      <c r="P21" s="26"/>
      <c r="Q21" s="26"/>
      <c r="R21" s="26"/>
      <c r="S21" s="26"/>
      <c r="T21" s="61"/>
      <c r="U21" s="61"/>
      <c r="V21" s="61"/>
      <c r="W21" s="61"/>
      <c r="X21" s="61"/>
      <c r="Y21" s="61"/>
      <c r="Z21" s="69"/>
    </row>
    <row r="22" spans="1:26">
      <c r="A22" s="40"/>
      <c r="B22" s="28" t="s">
        <v>41</v>
      </c>
      <c r="C22" s="25"/>
      <c r="D22" s="26"/>
      <c r="E22" s="26"/>
      <c r="F22" s="26"/>
      <c r="G22" s="27"/>
      <c r="H22" s="27"/>
      <c r="I22" s="27"/>
      <c r="J22" s="26"/>
      <c r="K22" s="26">
        <v>0.048</v>
      </c>
      <c r="L22" s="26"/>
      <c r="M22" s="26"/>
      <c r="N22" s="26"/>
      <c r="O22" s="26"/>
      <c r="P22" s="26"/>
      <c r="Q22" s="26"/>
      <c r="R22" s="26"/>
      <c r="S22" s="26"/>
      <c r="T22" s="61"/>
      <c r="U22" s="61"/>
      <c r="V22" s="61"/>
      <c r="W22" s="61"/>
      <c r="X22" s="61"/>
      <c r="Y22" s="61"/>
      <c r="Z22" s="69"/>
    </row>
    <row r="23" ht="13.95" spans="1:26">
      <c r="A23" s="43"/>
      <c r="B23" s="44"/>
      <c r="C23" s="31"/>
      <c r="D23" s="32"/>
      <c r="E23" s="32"/>
      <c r="F23" s="32"/>
      <c r="G23" s="33"/>
      <c r="H23" s="33"/>
      <c r="I23" s="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62"/>
      <c r="U23" s="62"/>
      <c r="V23" s="62"/>
      <c r="W23" s="62"/>
      <c r="X23" s="62"/>
      <c r="Y23" s="62"/>
      <c r="Z23" s="69"/>
    </row>
    <row r="24" spans="1:26">
      <c r="A24" s="38" t="s">
        <v>42</v>
      </c>
      <c r="B24" s="19" t="s">
        <v>129</v>
      </c>
      <c r="C24" s="20"/>
      <c r="D24" s="21"/>
      <c r="E24" s="21"/>
      <c r="F24" s="21"/>
      <c r="G24" s="22"/>
      <c r="H24" s="22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60"/>
      <c r="U24" s="60"/>
      <c r="V24" s="60"/>
      <c r="W24" s="60">
        <v>0.03</v>
      </c>
      <c r="X24" s="60"/>
      <c r="Y24" s="60"/>
      <c r="Z24" s="69"/>
    </row>
    <row r="25" spans="1:26">
      <c r="A25" s="40"/>
      <c r="B25" s="24" t="s">
        <v>44</v>
      </c>
      <c r="C25" s="25">
        <v>0.16</v>
      </c>
      <c r="D25" s="26"/>
      <c r="E25" s="26">
        <v>0.0072</v>
      </c>
      <c r="F25" s="26"/>
      <c r="G25" s="27"/>
      <c r="H25" s="27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61"/>
      <c r="U25" s="61">
        <v>0.003</v>
      </c>
      <c r="V25" s="61"/>
      <c r="W25" s="61"/>
      <c r="X25" s="61"/>
      <c r="Y25" s="61"/>
      <c r="Z25" s="69"/>
    </row>
    <row r="26" spans="1:26">
      <c r="A26" s="40"/>
      <c r="B26" s="99" t="s">
        <v>185</v>
      </c>
      <c r="C26" s="100"/>
      <c r="D26" s="101"/>
      <c r="E26" s="101"/>
      <c r="F26" s="101"/>
      <c r="G26" s="102"/>
      <c r="H26" s="102"/>
      <c r="I26" s="102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63"/>
      <c r="U26" s="63"/>
      <c r="V26" s="63"/>
      <c r="W26" s="63"/>
      <c r="X26" s="63">
        <v>0.02</v>
      </c>
      <c r="Y26" s="63"/>
      <c r="Z26" s="69"/>
    </row>
    <row r="27" spans="1:26">
      <c r="A27" s="40"/>
      <c r="B27" s="99"/>
      <c r="C27" s="100"/>
      <c r="D27" s="101"/>
      <c r="E27" s="101"/>
      <c r="F27" s="101"/>
      <c r="G27" s="102"/>
      <c r="H27" s="102"/>
      <c r="I27" s="102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63"/>
      <c r="U27" s="63"/>
      <c r="V27" s="63"/>
      <c r="W27" s="63"/>
      <c r="X27" s="63"/>
      <c r="Y27" s="63">
        <v>1</v>
      </c>
      <c r="Z27" s="69"/>
    </row>
    <row r="28" ht="13.95" spans="1:26">
      <c r="A28" s="43"/>
      <c r="B28" s="30"/>
      <c r="C28" s="31"/>
      <c r="D28" s="32"/>
      <c r="E28" s="32"/>
      <c r="F28" s="32"/>
      <c r="G28" s="33"/>
      <c r="H28" s="33"/>
      <c r="I28" s="3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62"/>
      <c r="U28" s="62"/>
      <c r="V28" s="62"/>
      <c r="W28" s="62"/>
      <c r="X28" s="62"/>
      <c r="Y28" s="62"/>
      <c r="Z28" s="82"/>
    </row>
    <row r="29" ht="15.6" spans="1:26">
      <c r="A29" s="46" t="s">
        <v>45</v>
      </c>
      <c r="B29" s="47"/>
      <c r="C29" s="20">
        <f t="shared" ref="C29:X29" si="0">SUM(C9:C28)</f>
        <v>0.3095</v>
      </c>
      <c r="D29" s="21">
        <f t="shared" si="0"/>
        <v>0.01</v>
      </c>
      <c r="E29" s="21">
        <f t="shared" si="0"/>
        <v>0.0302</v>
      </c>
      <c r="F29" s="21">
        <f t="shared" si="0"/>
        <v>0.025</v>
      </c>
      <c r="G29" s="22">
        <f t="shared" si="0"/>
        <v>0.00061</v>
      </c>
      <c r="H29" s="21">
        <f t="shared" si="0"/>
        <v>0.012</v>
      </c>
      <c r="I29" s="22">
        <f t="shared" si="0"/>
        <v>0.0025</v>
      </c>
      <c r="J29" s="21">
        <f t="shared" si="0"/>
        <v>0.03</v>
      </c>
      <c r="K29" s="21">
        <f t="shared" si="0"/>
        <v>0.048</v>
      </c>
      <c r="L29" s="21">
        <f t="shared" si="0"/>
        <v>0.02</v>
      </c>
      <c r="M29" s="21">
        <f t="shared" si="0"/>
        <v>0.04</v>
      </c>
      <c r="N29" s="21">
        <f t="shared" si="0"/>
        <v>0.02</v>
      </c>
      <c r="O29" s="21">
        <f t="shared" si="0"/>
        <v>0.025</v>
      </c>
      <c r="P29" s="21">
        <f t="shared" si="0"/>
        <v>0.0115</v>
      </c>
      <c r="Q29" s="21">
        <f t="shared" si="0"/>
        <v>0.015</v>
      </c>
      <c r="R29" s="21">
        <f t="shared" si="0"/>
        <v>0.04</v>
      </c>
      <c r="S29" s="21">
        <f t="shared" si="0"/>
        <v>0.186</v>
      </c>
      <c r="T29" s="21">
        <f t="shared" si="0"/>
        <v>0.161</v>
      </c>
      <c r="U29" s="21">
        <f t="shared" si="0"/>
        <v>0.003</v>
      </c>
      <c r="V29" s="21">
        <f t="shared" si="0"/>
        <v>0.0084</v>
      </c>
      <c r="W29" s="21">
        <f t="shared" si="0"/>
        <v>0.03</v>
      </c>
      <c r="X29" s="21">
        <f t="shared" si="0"/>
        <v>0.02</v>
      </c>
      <c r="Y29" s="60">
        <v>1</v>
      </c>
      <c r="Z29" s="19"/>
    </row>
    <row r="30" ht="15.6" hidden="1" spans="1:26">
      <c r="A30" s="48" t="s">
        <v>46</v>
      </c>
      <c r="B30" s="49"/>
      <c r="C30" s="25">
        <f>126*C29</f>
        <v>38.997</v>
      </c>
      <c r="D30" s="25">
        <f t="shared" ref="D30:AD30" si="1">126*D29</f>
        <v>1.26</v>
      </c>
      <c r="E30" s="25">
        <f t="shared" si="1"/>
        <v>3.8052</v>
      </c>
      <c r="F30" s="25">
        <f t="shared" si="1"/>
        <v>3.15</v>
      </c>
      <c r="G30" s="25">
        <f t="shared" si="1"/>
        <v>0.07686</v>
      </c>
      <c r="H30" s="25">
        <f t="shared" si="1"/>
        <v>1.512</v>
      </c>
      <c r="I30" s="25">
        <f t="shared" si="1"/>
        <v>0.315</v>
      </c>
      <c r="J30" s="25">
        <f t="shared" si="1"/>
        <v>3.78</v>
      </c>
      <c r="K30" s="25">
        <f t="shared" si="1"/>
        <v>6.048</v>
      </c>
      <c r="L30" s="25">
        <f t="shared" si="1"/>
        <v>2.52</v>
      </c>
      <c r="M30" s="25">
        <f t="shared" si="1"/>
        <v>5.04</v>
      </c>
      <c r="N30" s="25">
        <f t="shared" si="1"/>
        <v>2.52</v>
      </c>
      <c r="O30" s="25">
        <f t="shared" si="1"/>
        <v>3.15</v>
      </c>
      <c r="P30" s="25">
        <f t="shared" si="1"/>
        <v>1.449</v>
      </c>
      <c r="Q30" s="25">
        <f t="shared" si="1"/>
        <v>1.89</v>
      </c>
      <c r="R30" s="25">
        <f t="shared" si="1"/>
        <v>5.04</v>
      </c>
      <c r="S30" s="25">
        <f t="shared" si="1"/>
        <v>23.436</v>
      </c>
      <c r="T30" s="25">
        <f t="shared" si="1"/>
        <v>20.286</v>
      </c>
      <c r="U30" s="25">
        <f t="shared" si="1"/>
        <v>0.378</v>
      </c>
      <c r="V30" s="25">
        <f t="shared" si="1"/>
        <v>1.0584</v>
      </c>
      <c r="W30" s="25">
        <f t="shared" si="1"/>
        <v>3.78</v>
      </c>
      <c r="X30" s="25">
        <f t="shared" si="1"/>
        <v>2.52</v>
      </c>
      <c r="Y30" s="25">
        <v>1</v>
      </c>
      <c r="Z30" s="103"/>
    </row>
    <row r="31" ht="15.6" spans="1:26">
      <c r="A31" s="48" t="s">
        <v>46</v>
      </c>
      <c r="B31" s="49"/>
      <c r="C31" s="50">
        <f t="shared" ref="C31:Y31" si="2">ROUND(C30,2)</f>
        <v>39</v>
      </c>
      <c r="D31" s="51">
        <f t="shared" si="2"/>
        <v>1.26</v>
      </c>
      <c r="E31" s="51">
        <f t="shared" si="2"/>
        <v>3.81</v>
      </c>
      <c r="F31" s="51">
        <f t="shared" si="2"/>
        <v>3.15</v>
      </c>
      <c r="G31" s="51">
        <f t="shared" si="2"/>
        <v>0.08</v>
      </c>
      <c r="H31" s="51">
        <f t="shared" si="2"/>
        <v>1.51</v>
      </c>
      <c r="I31" s="51">
        <f t="shared" si="2"/>
        <v>0.32</v>
      </c>
      <c r="J31" s="51">
        <f t="shared" si="2"/>
        <v>3.78</v>
      </c>
      <c r="K31" s="51">
        <f t="shared" si="2"/>
        <v>6.05</v>
      </c>
      <c r="L31" s="51">
        <f t="shared" si="2"/>
        <v>2.52</v>
      </c>
      <c r="M31" s="51">
        <f t="shared" si="2"/>
        <v>5.04</v>
      </c>
      <c r="N31" s="59">
        <f t="shared" si="2"/>
        <v>2.52</v>
      </c>
      <c r="O31" s="59">
        <f t="shared" si="2"/>
        <v>3.15</v>
      </c>
      <c r="P31" s="59">
        <f t="shared" si="2"/>
        <v>1.45</v>
      </c>
      <c r="Q31" s="59">
        <f t="shared" si="2"/>
        <v>1.89</v>
      </c>
      <c r="R31" s="59">
        <f t="shared" si="2"/>
        <v>5.04</v>
      </c>
      <c r="S31" s="59">
        <f t="shared" si="2"/>
        <v>23.44</v>
      </c>
      <c r="T31" s="59">
        <f t="shared" si="2"/>
        <v>20.29</v>
      </c>
      <c r="U31" s="59">
        <f t="shared" si="2"/>
        <v>0.38</v>
      </c>
      <c r="V31" s="59">
        <f t="shared" si="2"/>
        <v>1.06</v>
      </c>
      <c r="W31" s="59">
        <f t="shared" si="2"/>
        <v>3.78</v>
      </c>
      <c r="X31" s="59">
        <f t="shared" si="2"/>
        <v>2.52</v>
      </c>
      <c r="Y31" s="84">
        <f t="shared" si="2"/>
        <v>1</v>
      </c>
      <c r="Z31" s="103"/>
    </row>
    <row r="32" ht="15.6" spans="1:26">
      <c r="A32" s="48" t="s">
        <v>47</v>
      </c>
      <c r="B32" s="49"/>
      <c r="C32" s="50">
        <v>77</v>
      </c>
      <c r="D32" s="52">
        <v>770</v>
      </c>
      <c r="E32" s="52">
        <v>70</v>
      </c>
      <c r="F32" s="51">
        <v>250</v>
      </c>
      <c r="G32" s="52">
        <v>1480</v>
      </c>
      <c r="H32" s="51">
        <v>530</v>
      </c>
      <c r="I32" s="51">
        <v>180</v>
      </c>
      <c r="J32" s="52">
        <v>68</v>
      </c>
      <c r="K32" s="52">
        <v>43</v>
      </c>
      <c r="L32" s="51">
        <v>200</v>
      </c>
      <c r="M32" s="51">
        <v>45</v>
      </c>
      <c r="N32" s="59">
        <v>39</v>
      </c>
      <c r="O32" s="59">
        <v>60</v>
      </c>
      <c r="P32" s="59">
        <v>220</v>
      </c>
      <c r="Q32" s="59">
        <v>105.55</v>
      </c>
      <c r="R32" s="59">
        <v>68.65</v>
      </c>
      <c r="S32" s="59">
        <v>100</v>
      </c>
      <c r="T32" s="59">
        <v>220</v>
      </c>
      <c r="U32" s="59">
        <v>750</v>
      </c>
      <c r="V32" s="59">
        <v>366.16</v>
      </c>
      <c r="W32" s="84">
        <v>145</v>
      </c>
      <c r="X32" s="84">
        <v>320</v>
      </c>
      <c r="Y32" s="84">
        <v>12</v>
      </c>
      <c r="Z32" s="70"/>
    </row>
    <row r="33" ht="16.35" spans="1:26">
      <c r="A33" s="53" t="s">
        <v>48</v>
      </c>
      <c r="B33" s="54"/>
      <c r="C33" s="116">
        <f t="shared" ref="C33:Y33" si="3">C31*C32</f>
        <v>3003</v>
      </c>
      <c r="D33" s="116">
        <f t="shared" si="3"/>
        <v>970.2</v>
      </c>
      <c r="E33" s="116">
        <f t="shared" si="3"/>
        <v>266.7</v>
      </c>
      <c r="F33" s="116">
        <f t="shared" si="3"/>
        <v>787.5</v>
      </c>
      <c r="G33" s="116">
        <f t="shared" si="3"/>
        <v>118.4</v>
      </c>
      <c r="H33" s="116">
        <f t="shared" si="3"/>
        <v>800.3</v>
      </c>
      <c r="I33" s="116">
        <f t="shared" si="3"/>
        <v>57.6</v>
      </c>
      <c r="J33" s="116">
        <f t="shared" si="3"/>
        <v>257.04</v>
      </c>
      <c r="K33" s="116">
        <f t="shared" si="3"/>
        <v>260.15</v>
      </c>
      <c r="L33" s="116">
        <f t="shared" si="3"/>
        <v>504</v>
      </c>
      <c r="M33" s="116">
        <f t="shared" si="3"/>
        <v>226.8</v>
      </c>
      <c r="N33" s="55">
        <f t="shared" si="3"/>
        <v>98.28</v>
      </c>
      <c r="O33" s="55">
        <f t="shared" si="3"/>
        <v>189</v>
      </c>
      <c r="P33" s="55">
        <f t="shared" si="3"/>
        <v>319</v>
      </c>
      <c r="Q33" s="55">
        <f t="shared" si="3"/>
        <v>199.4895</v>
      </c>
      <c r="R33" s="55">
        <f t="shared" si="3"/>
        <v>345.996</v>
      </c>
      <c r="S33" s="55">
        <f t="shared" si="3"/>
        <v>2344</v>
      </c>
      <c r="T33" s="55">
        <f t="shared" si="3"/>
        <v>4463.8</v>
      </c>
      <c r="U33" s="55">
        <f t="shared" si="3"/>
        <v>285</v>
      </c>
      <c r="V33" s="55">
        <f t="shared" si="3"/>
        <v>388.1296</v>
      </c>
      <c r="W33" s="55">
        <f t="shared" si="3"/>
        <v>548.1</v>
      </c>
      <c r="X33" s="55">
        <f t="shared" si="3"/>
        <v>806.4</v>
      </c>
      <c r="Y33" s="55">
        <f t="shared" si="3"/>
        <v>12</v>
      </c>
      <c r="Z33" s="71">
        <f>SUM(C33:Y33)</f>
        <v>17250.8851</v>
      </c>
    </row>
    <row r="34" ht="15.6" spans="1:26">
      <c r="A34" s="56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>
        <f>Z33/Z2</f>
        <v>136.911786507937</v>
      </c>
    </row>
    <row r="35" customFormat="1" ht="27" customHeight="1" spans="2:15">
      <c r="B35" s="58" t="s">
        <v>49</v>
      </c>
      <c r="O35" s="57"/>
    </row>
    <row r="36" customFormat="1" ht="27" customHeight="1" spans="2:15">
      <c r="B36" s="58" t="s">
        <v>50</v>
      </c>
      <c r="O36" s="57"/>
    </row>
    <row r="37" customFormat="1" ht="27" customHeight="1" spans="2:2">
      <c r="B37" s="58" t="s">
        <v>51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8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Z38"/>
  <sheetViews>
    <sheetView workbookViewId="0">
      <pane ySplit="7" topLeftCell="A17" activePane="bottomLeft" state="frozen"/>
      <selection/>
      <selection pane="bottomLeft" activeCell="K28" sqref="K28"/>
    </sheetView>
  </sheetViews>
  <sheetFormatPr defaultColWidth="11.537037037037" defaultRowHeight="13.2"/>
  <cols>
    <col min="1" max="1" width="6.33333333333333" customWidth="1"/>
    <col min="2" max="2" width="25.3333333333333" customWidth="1"/>
    <col min="3" max="3" width="7" customWidth="1"/>
    <col min="4" max="4" width="7.33333333333333" customWidth="1"/>
    <col min="5" max="5" width="6.11111111111111" customWidth="1"/>
    <col min="6" max="6" width="7" customWidth="1"/>
    <col min="7" max="7" width="6" customWidth="1"/>
    <col min="8" max="8" width="6.33333333333333" customWidth="1"/>
    <col min="9" max="10" width="6.11111111111111" customWidth="1"/>
    <col min="11" max="11" width="6" customWidth="1"/>
    <col min="12" max="12" width="7.11111111111111" customWidth="1"/>
    <col min="13" max="13" width="6.44444444444444" customWidth="1"/>
    <col min="14" max="14" width="6.33333333333333" customWidth="1"/>
    <col min="15" max="15" width="6.44444444444444" customWidth="1"/>
    <col min="16" max="17" width="7.33333333333333" customWidth="1"/>
    <col min="18" max="18" width="7" customWidth="1"/>
    <col min="19" max="19" width="7.33333333333333" customWidth="1"/>
    <col min="20" max="20" width="7" customWidth="1"/>
    <col min="21" max="21" width="5.55555555555556" customWidth="1"/>
    <col min="22" max="22" width="6.66666666666667" customWidth="1"/>
    <col min="23" max="23" width="7.55555555555556" customWidth="1"/>
    <col min="24" max="24" width="7.22222222222222" customWidth="1"/>
    <col min="25" max="25" width="5.88888888888889" customWidth="1"/>
    <col min="26" max="26" width="8.22222222222222" customWidth="1"/>
  </cols>
  <sheetData>
    <row r="1" s="1" customFormat="1" ht="43" customHeight="1" spans="1:1">
      <c r="A1" s="1" t="s">
        <v>0</v>
      </c>
    </row>
    <row r="2" customHeight="1" spans="1:26">
      <c r="A2" s="2"/>
      <c r="B2" s="3" t="s">
        <v>186</v>
      </c>
      <c r="C2" s="4" t="s">
        <v>2</v>
      </c>
      <c r="D2" s="5" t="s">
        <v>3</v>
      </c>
      <c r="E2" s="5" t="s">
        <v>4</v>
      </c>
      <c r="F2" s="5" t="s">
        <v>8</v>
      </c>
      <c r="G2" s="5" t="s">
        <v>78</v>
      </c>
      <c r="H2" s="5" t="s">
        <v>81</v>
      </c>
      <c r="I2" s="5" t="s">
        <v>7</v>
      </c>
      <c r="J2" s="5" t="s">
        <v>10</v>
      </c>
      <c r="K2" s="5" t="s">
        <v>11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128</v>
      </c>
      <c r="Q2" s="5" t="s">
        <v>187</v>
      </c>
      <c r="R2" s="5" t="s">
        <v>188</v>
      </c>
      <c r="S2" s="5" t="s">
        <v>59</v>
      </c>
      <c r="T2" s="5" t="s">
        <v>18</v>
      </c>
      <c r="U2" s="5" t="s">
        <v>19</v>
      </c>
      <c r="V2" s="5" t="s">
        <v>12</v>
      </c>
      <c r="W2" s="5" t="s">
        <v>164</v>
      </c>
      <c r="X2" s="5" t="s">
        <v>84</v>
      </c>
      <c r="Y2" s="5" t="s">
        <v>26</v>
      </c>
      <c r="Z2" s="64">
        <v>123</v>
      </c>
    </row>
    <row r="3" spans="1:26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5"/>
    </row>
    <row r="4" spans="1:26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65"/>
    </row>
    <row r="5" ht="12" customHeight="1" spans="1:26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65"/>
    </row>
    <row r="6" spans="1:26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5"/>
    </row>
    <row r="7" ht="28" customHeight="1" spans="1:26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66"/>
    </row>
    <row r="8" ht="18" customHeight="1" spans="1:26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6">
        <v>6</v>
      </c>
      <c r="I8" s="17">
        <v>7</v>
      </c>
      <c r="J8" s="17">
        <v>8</v>
      </c>
      <c r="K8" s="16">
        <v>9</v>
      </c>
      <c r="L8" s="16">
        <v>10</v>
      </c>
      <c r="M8" s="16">
        <v>11</v>
      </c>
      <c r="N8" s="17">
        <v>12</v>
      </c>
      <c r="O8" s="17">
        <v>13</v>
      </c>
      <c r="P8" s="16">
        <v>14</v>
      </c>
      <c r="Q8" s="16">
        <v>15</v>
      </c>
      <c r="R8" s="16">
        <v>16</v>
      </c>
      <c r="S8" s="17">
        <v>17</v>
      </c>
      <c r="T8" s="17">
        <v>18</v>
      </c>
      <c r="U8" s="16">
        <v>19</v>
      </c>
      <c r="V8" s="16">
        <v>20</v>
      </c>
      <c r="W8" s="16">
        <v>21</v>
      </c>
      <c r="X8" s="17">
        <v>22</v>
      </c>
      <c r="Y8" s="17">
        <v>23</v>
      </c>
      <c r="Z8" s="67" t="s">
        <v>28</v>
      </c>
    </row>
    <row r="9" spans="1:26">
      <c r="A9" s="18" t="s">
        <v>29</v>
      </c>
      <c r="B9" s="19" t="s">
        <v>154</v>
      </c>
      <c r="C9" s="20">
        <v>0.154</v>
      </c>
      <c r="D9" s="21"/>
      <c r="E9" s="21">
        <v>0.006</v>
      </c>
      <c r="F9" s="22"/>
      <c r="G9" s="22">
        <v>0.026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60"/>
      <c r="V9" s="60"/>
      <c r="W9" s="60"/>
      <c r="X9" s="60"/>
      <c r="Y9" s="60"/>
      <c r="Z9" s="68" t="s">
        <v>64</v>
      </c>
    </row>
    <row r="10" spans="1:26">
      <c r="A10" s="23"/>
      <c r="B10" s="24" t="s">
        <v>65</v>
      </c>
      <c r="C10" s="25"/>
      <c r="D10" s="26"/>
      <c r="E10" s="26">
        <v>0.009</v>
      </c>
      <c r="F10" s="27">
        <v>0.00064</v>
      </c>
      <c r="G10" s="27"/>
      <c r="H10" s="26"/>
      <c r="I10" s="26">
        <v>0.002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61"/>
      <c r="V10" s="61"/>
      <c r="W10" s="61"/>
      <c r="X10" s="61"/>
      <c r="Y10" s="61"/>
      <c r="Z10" s="69"/>
    </row>
    <row r="11" spans="1:26">
      <c r="A11" s="23"/>
      <c r="B11" s="28" t="s">
        <v>66</v>
      </c>
      <c r="C11" s="25"/>
      <c r="D11" s="26">
        <v>0.01044</v>
      </c>
      <c r="E11" s="26"/>
      <c r="F11" s="27"/>
      <c r="G11" s="27"/>
      <c r="H11" s="26"/>
      <c r="I11" s="26"/>
      <c r="J11" s="26">
        <v>0.03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61"/>
      <c r="V11" s="61"/>
      <c r="W11" s="61"/>
      <c r="X11" s="61"/>
      <c r="Y11" s="61"/>
      <c r="Z11" s="69"/>
    </row>
    <row r="12" spans="1:26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61"/>
      <c r="V12" s="61"/>
      <c r="W12" s="61"/>
      <c r="X12" s="61"/>
      <c r="Y12" s="61"/>
      <c r="Z12" s="69"/>
    </row>
    <row r="13" ht="13.95" spans="1:26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62"/>
      <c r="V13" s="62"/>
      <c r="W13" s="62"/>
      <c r="X13" s="62"/>
      <c r="Y13" s="62"/>
      <c r="Z13" s="69"/>
    </row>
    <row r="14" spans="1:26">
      <c r="A14" s="18" t="s">
        <v>34</v>
      </c>
      <c r="B14" s="19" t="s">
        <v>18</v>
      </c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0.1</v>
      </c>
      <c r="U14" s="60"/>
      <c r="V14" s="60"/>
      <c r="W14" s="60"/>
      <c r="X14" s="60"/>
      <c r="Y14" s="60"/>
      <c r="Z14" s="69"/>
    </row>
    <row r="15" spans="1:26">
      <c r="A15" s="23"/>
      <c r="B15" s="24" t="s">
        <v>164</v>
      </c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1"/>
      <c r="V15" s="61"/>
      <c r="W15" s="61">
        <v>0.1103</v>
      </c>
      <c r="X15" s="61"/>
      <c r="Y15" s="61"/>
      <c r="Z15" s="69"/>
    </row>
    <row r="16" spans="1:26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61"/>
      <c r="V16" s="61"/>
      <c r="W16" s="61"/>
      <c r="X16" s="61"/>
      <c r="Y16" s="61"/>
      <c r="Z16" s="69"/>
    </row>
    <row r="17" ht="13.95" spans="1:26">
      <c r="A17" s="34"/>
      <c r="B17" s="30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63"/>
      <c r="V17" s="63"/>
      <c r="W17" s="63"/>
      <c r="X17" s="63"/>
      <c r="Y17" s="63"/>
      <c r="Z17" s="69"/>
    </row>
    <row r="18" ht="16" customHeight="1" spans="1:26">
      <c r="A18" s="38" t="s">
        <v>35</v>
      </c>
      <c r="B18" s="39" t="s">
        <v>134</v>
      </c>
      <c r="C18" s="20"/>
      <c r="D18" s="21"/>
      <c r="E18" s="21"/>
      <c r="F18" s="22"/>
      <c r="G18" s="22">
        <v>0.0034</v>
      </c>
      <c r="H18" s="21"/>
      <c r="I18" s="21"/>
      <c r="J18" s="21"/>
      <c r="K18" s="21"/>
      <c r="L18" s="21">
        <v>0.092</v>
      </c>
      <c r="M18" s="21">
        <v>0.01</v>
      </c>
      <c r="N18" s="21">
        <v>0.0104</v>
      </c>
      <c r="O18" s="21">
        <v>0.0021</v>
      </c>
      <c r="P18" s="21">
        <v>0.04144</v>
      </c>
      <c r="Q18" s="21">
        <v>0.0447</v>
      </c>
      <c r="R18" s="21"/>
      <c r="S18" s="21">
        <v>0.008</v>
      </c>
      <c r="T18" s="21"/>
      <c r="U18" s="60"/>
      <c r="V18" s="60"/>
      <c r="W18" s="60"/>
      <c r="X18" s="60"/>
      <c r="Y18" s="60"/>
      <c r="Z18" s="69"/>
    </row>
    <row r="19" spans="1:26">
      <c r="A19" s="40"/>
      <c r="B19" s="41" t="s">
        <v>188</v>
      </c>
      <c r="C19" s="25"/>
      <c r="D19" s="26"/>
      <c r="E19" s="26"/>
      <c r="F19" s="27"/>
      <c r="G19" s="27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>
        <v>0.044</v>
      </c>
      <c r="S19" s="26"/>
      <c r="T19" s="26"/>
      <c r="U19" s="61"/>
      <c r="V19" s="61"/>
      <c r="W19" s="61"/>
      <c r="X19" s="61"/>
      <c r="Y19" s="61"/>
      <c r="Z19" s="69"/>
    </row>
    <row r="20" spans="1:26">
      <c r="A20" s="40"/>
      <c r="B20" s="42" t="s">
        <v>135</v>
      </c>
      <c r="C20" s="25"/>
      <c r="D20" s="26">
        <v>0.0072</v>
      </c>
      <c r="E20" s="26"/>
      <c r="F20" s="27"/>
      <c r="G20" s="27"/>
      <c r="H20" s="26">
        <v>0.044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61"/>
      <c r="V20" s="61"/>
      <c r="W20" s="61"/>
      <c r="X20" s="61"/>
      <c r="Y20" s="61"/>
      <c r="Z20" s="69"/>
    </row>
    <row r="21" spans="1:26">
      <c r="A21" s="40"/>
      <c r="B21" s="42" t="s">
        <v>126</v>
      </c>
      <c r="C21" s="25"/>
      <c r="D21" s="26"/>
      <c r="E21" s="26"/>
      <c r="F21" s="27"/>
      <c r="G21" s="27"/>
      <c r="H21" s="26"/>
      <c r="I21" s="26"/>
      <c r="J21" s="26"/>
      <c r="K21" s="26"/>
      <c r="L21" s="26"/>
      <c r="M21" s="26">
        <v>0.01</v>
      </c>
      <c r="N21" s="26">
        <v>0.009</v>
      </c>
      <c r="O21" s="26">
        <v>0.002</v>
      </c>
      <c r="P21" s="26"/>
      <c r="Q21" s="26"/>
      <c r="R21" s="26"/>
      <c r="S21" s="26">
        <v>0.004</v>
      </c>
      <c r="T21" s="26"/>
      <c r="U21" s="61">
        <v>0.002</v>
      </c>
      <c r="V21" s="61"/>
      <c r="W21" s="61"/>
      <c r="X21" s="61"/>
      <c r="Y21" s="61"/>
      <c r="Z21" s="69"/>
    </row>
    <row r="22" spans="1:26">
      <c r="A22" s="40"/>
      <c r="B22" s="41" t="s">
        <v>40</v>
      </c>
      <c r="C22" s="25"/>
      <c r="D22" s="26"/>
      <c r="E22" s="26">
        <v>0.008</v>
      </c>
      <c r="F22" s="27"/>
      <c r="G22" s="27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>
        <v>0.02</v>
      </c>
      <c r="U22" s="61"/>
      <c r="V22" s="61">
        <v>0.012</v>
      </c>
      <c r="W22" s="61"/>
      <c r="X22" s="61"/>
      <c r="Y22" s="61"/>
      <c r="Z22" s="69"/>
    </row>
    <row r="23" spans="1:26">
      <c r="A23" s="40"/>
      <c r="B23" s="28" t="s">
        <v>41</v>
      </c>
      <c r="C23" s="25"/>
      <c r="D23" s="26"/>
      <c r="E23" s="26"/>
      <c r="F23" s="27"/>
      <c r="G23" s="27"/>
      <c r="H23" s="26"/>
      <c r="I23" s="26"/>
      <c r="J23" s="26"/>
      <c r="K23" s="26">
        <v>0.0476</v>
      </c>
      <c r="L23" s="26"/>
      <c r="M23" s="26"/>
      <c r="N23" s="26"/>
      <c r="O23" s="26"/>
      <c r="P23" s="26"/>
      <c r="Q23" s="26"/>
      <c r="R23" s="26"/>
      <c r="S23" s="26"/>
      <c r="T23" s="26"/>
      <c r="U23" s="61"/>
      <c r="V23" s="61"/>
      <c r="W23" s="61"/>
      <c r="X23" s="61"/>
      <c r="Y23" s="61"/>
      <c r="Z23" s="69"/>
    </row>
    <row r="24" ht="13.95" spans="1:26">
      <c r="A24" s="43"/>
      <c r="B24" s="44"/>
      <c r="C24" s="31"/>
      <c r="D24" s="32"/>
      <c r="E24" s="32"/>
      <c r="F24" s="33"/>
      <c r="G24" s="33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62"/>
      <c r="V24" s="62"/>
      <c r="W24" s="62"/>
      <c r="X24" s="62"/>
      <c r="Y24" s="62"/>
      <c r="Z24" s="69"/>
    </row>
    <row r="25" spans="1:26">
      <c r="A25" s="38" t="s">
        <v>42</v>
      </c>
      <c r="B25" s="19" t="s">
        <v>189</v>
      </c>
      <c r="C25" s="20">
        <v>0.033</v>
      </c>
      <c r="D25" s="21">
        <v>0.002</v>
      </c>
      <c r="E25" s="21"/>
      <c r="F25" s="22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60"/>
      <c r="V25" s="60"/>
      <c r="W25" s="60"/>
      <c r="X25" s="60">
        <v>1.5</v>
      </c>
      <c r="Y25" s="60"/>
      <c r="Z25" s="69"/>
    </row>
    <row r="26" spans="1:26">
      <c r="A26" s="40"/>
      <c r="B26" s="24" t="s">
        <v>73</v>
      </c>
      <c r="C26" s="25"/>
      <c r="D26" s="26"/>
      <c r="E26" s="26">
        <v>0.0073</v>
      </c>
      <c r="F26" s="27">
        <v>0.00062</v>
      </c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61"/>
      <c r="V26" s="61"/>
      <c r="W26" s="61"/>
      <c r="X26" s="61"/>
      <c r="Y26" s="61"/>
      <c r="Z26" s="69"/>
    </row>
    <row r="27" ht="15.6" spans="1:26">
      <c r="A27" s="156"/>
      <c r="B27" s="157" t="s">
        <v>41</v>
      </c>
      <c r="C27" s="158"/>
      <c r="D27" s="159"/>
      <c r="E27" s="159"/>
      <c r="F27" s="160"/>
      <c r="G27" s="160"/>
      <c r="H27" s="159"/>
      <c r="I27" s="159"/>
      <c r="J27" s="159"/>
      <c r="K27" s="159">
        <v>0.012</v>
      </c>
      <c r="L27" s="159"/>
      <c r="M27" s="159"/>
      <c r="N27" s="159"/>
      <c r="O27" s="159"/>
      <c r="P27" s="159"/>
      <c r="Q27" s="159"/>
      <c r="R27" s="159"/>
      <c r="S27" s="159"/>
      <c r="T27" s="159"/>
      <c r="U27" s="161"/>
      <c r="V27" s="161"/>
      <c r="W27" s="161"/>
      <c r="X27" s="161"/>
      <c r="Y27" s="161"/>
      <c r="Z27" s="162"/>
    </row>
    <row r="28" ht="15.6" spans="1:26">
      <c r="A28" s="156"/>
      <c r="B28" s="157"/>
      <c r="C28" s="158"/>
      <c r="D28" s="159"/>
      <c r="E28" s="159"/>
      <c r="F28" s="160"/>
      <c r="G28" s="160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61"/>
      <c r="V28" s="161"/>
      <c r="W28" s="161"/>
      <c r="X28" s="161"/>
      <c r="Y28" s="161"/>
      <c r="Z28" s="162"/>
    </row>
    <row r="29" spans="1:26">
      <c r="A29" s="43"/>
      <c r="B29" s="30"/>
      <c r="C29" s="31"/>
      <c r="D29" s="32"/>
      <c r="E29" s="32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62"/>
      <c r="V29" s="62"/>
      <c r="W29" s="62"/>
      <c r="X29" s="62"/>
      <c r="Y29" s="62">
        <v>1</v>
      </c>
      <c r="Z29" s="30"/>
    </row>
    <row r="30" ht="15.6" spans="1:26">
      <c r="A30" s="46" t="s">
        <v>45</v>
      </c>
      <c r="B30" s="47"/>
      <c r="C30" s="20">
        <f t="shared" ref="C30:W30" si="0">SUM(C9:C29)</f>
        <v>0.187</v>
      </c>
      <c r="D30" s="21">
        <f t="shared" si="0"/>
        <v>0.01964</v>
      </c>
      <c r="E30" s="21">
        <f t="shared" si="0"/>
        <v>0.0303</v>
      </c>
      <c r="F30" s="22">
        <f t="shared" si="0"/>
        <v>0.00126</v>
      </c>
      <c r="G30" s="22">
        <f t="shared" si="0"/>
        <v>0.0294</v>
      </c>
      <c r="H30" s="21">
        <f t="shared" si="0"/>
        <v>0.044</v>
      </c>
      <c r="I30" s="21">
        <f t="shared" si="0"/>
        <v>0.002</v>
      </c>
      <c r="J30" s="21">
        <f t="shared" si="0"/>
        <v>0.03</v>
      </c>
      <c r="K30" s="21">
        <f t="shared" si="0"/>
        <v>0.0596</v>
      </c>
      <c r="L30" s="21">
        <f t="shared" si="0"/>
        <v>0.092</v>
      </c>
      <c r="M30" s="21">
        <f t="shared" si="0"/>
        <v>0.02</v>
      </c>
      <c r="N30" s="21">
        <f t="shared" si="0"/>
        <v>0.0194</v>
      </c>
      <c r="O30" s="21">
        <f t="shared" si="0"/>
        <v>0.0041</v>
      </c>
      <c r="P30" s="21">
        <f t="shared" si="0"/>
        <v>0.04144</v>
      </c>
      <c r="Q30" s="21">
        <f t="shared" si="0"/>
        <v>0.0447</v>
      </c>
      <c r="R30" s="21">
        <f t="shared" si="0"/>
        <v>0.044</v>
      </c>
      <c r="S30" s="21">
        <f t="shared" si="0"/>
        <v>0.012</v>
      </c>
      <c r="T30" s="21">
        <f t="shared" si="0"/>
        <v>0.12</v>
      </c>
      <c r="U30" s="21">
        <f t="shared" si="0"/>
        <v>0.002</v>
      </c>
      <c r="V30" s="21">
        <f t="shared" si="0"/>
        <v>0.012</v>
      </c>
      <c r="W30" s="21">
        <f t="shared" si="0"/>
        <v>0.1103</v>
      </c>
      <c r="X30" s="21">
        <v>1.5</v>
      </c>
      <c r="Y30" s="21">
        <v>1</v>
      </c>
      <c r="Z30" s="19"/>
    </row>
    <row r="31" ht="15.6" hidden="1" spans="1:26">
      <c r="A31" s="48" t="s">
        <v>46</v>
      </c>
      <c r="B31" s="49"/>
      <c r="C31" s="25">
        <f t="shared" ref="C31:W31" si="1">123*C30</f>
        <v>23.001</v>
      </c>
      <c r="D31" s="25">
        <f t="shared" si="1"/>
        <v>2.41572</v>
      </c>
      <c r="E31" s="25">
        <f t="shared" si="1"/>
        <v>3.7269</v>
      </c>
      <c r="F31" s="25">
        <f t="shared" si="1"/>
        <v>0.15498</v>
      </c>
      <c r="G31" s="25">
        <f t="shared" si="1"/>
        <v>3.6162</v>
      </c>
      <c r="H31" s="25">
        <f t="shared" si="1"/>
        <v>5.412</v>
      </c>
      <c r="I31" s="25">
        <f t="shared" si="1"/>
        <v>0.246</v>
      </c>
      <c r="J31" s="25">
        <f t="shared" si="1"/>
        <v>3.69</v>
      </c>
      <c r="K31" s="25">
        <f t="shared" si="1"/>
        <v>7.3308</v>
      </c>
      <c r="L31" s="25">
        <f t="shared" si="1"/>
        <v>11.316</v>
      </c>
      <c r="M31" s="25">
        <f t="shared" si="1"/>
        <v>2.46</v>
      </c>
      <c r="N31" s="25">
        <f t="shared" si="1"/>
        <v>2.3862</v>
      </c>
      <c r="O31" s="25">
        <f t="shared" si="1"/>
        <v>0.5043</v>
      </c>
      <c r="P31" s="25">
        <f t="shared" si="1"/>
        <v>5.09712</v>
      </c>
      <c r="Q31" s="25">
        <f t="shared" si="1"/>
        <v>5.4981</v>
      </c>
      <c r="R31" s="25">
        <f t="shared" si="1"/>
        <v>5.412</v>
      </c>
      <c r="S31" s="25">
        <f t="shared" si="1"/>
        <v>1.476</v>
      </c>
      <c r="T31" s="25">
        <f t="shared" si="1"/>
        <v>14.76</v>
      </c>
      <c r="U31" s="25">
        <f t="shared" si="1"/>
        <v>0.246</v>
      </c>
      <c r="V31" s="25">
        <f t="shared" si="1"/>
        <v>1.476</v>
      </c>
      <c r="W31" s="25">
        <f t="shared" si="1"/>
        <v>13.5669</v>
      </c>
      <c r="X31" s="25">
        <v>185</v>
      </c>
      <c r="Y31" s="25">
        <v>1</v>
      </c>
      <c r="Z31" s="24"/>
    </row>
    <row r="32" ht="15.6" spans="1:26">
      <c r="A32" s="48" t="s">
        <v>46</v>
      </c>
      <c r="B32" s="49"/>
      <c r="C32" s="50">
        <f t="shared" ref="C32:W32" si="2">ROUND(C31,2)</f>
        <v>23</v>
      </c>
      <c r="D32" s="51">
        <f t="shared" si="2"/>
        <v>2.42</v>
      </c>
      <c r="E32" s="50">
        <f t="shared" si="2"/>
        <v>3.73</v>
      </c>
      <c r="F32" s="51">
        <f t="shared" si="2"/>
        <v>0.15</v>
      </c>
      <c r="G32" s="50">
        <f t="shared" si="2"/>
        <v>3.62</v>
      </c>
      <c r="H32" s="51">
        <f t="shared" si="2"/>
        <v>5.41</v>
      </c>
      <c r="I32" s="51">
        <f t="shared" si="2"/>
        <v>0.25</v>
      </c>
      <c r="J32" s="51">
        <f t="shared" si="2"/>
        <v>3.69</v>
      </c>
      <c r="K32" s="51">
        <f t="shared" si="2"/>
        <v>7.33</v>
      </c>
      <c r="L32" s="51">
        <f t="shared" si="2"/>
        <v>11.32</v>
      </c>
      <c r="M32" s="51">
        <f t="shared" si="2"/>
        <v>2.46</v>
      </c>
      <c r="N32" s="51">
        <f t="shared" si="2"/>
        <v>2.39</v>
      </c>
      <c r="O32" s="59">
        <f t="shared" si="2"/>
        <v>0.5</v>
      </c>
      <c r="P32" s="59">
        <f t="shared" si="2"/>
        <v>5.1</v>
      </c>
      <c r="Q32" s="59">
        <f t="shared" si="2"/>
        <v>5.5</v>
      </c>
      <c r="R32" s="59">
        <f t="shared" si="2"/>
        <v>5.41</v>
      </c>
      <c r="S32" s="59">
        <f t="shared" si="2"/>
        <v>1.48</v>
      </c>
      <c r="T32" s="59">
        <f t="shared" si="2"/>
        <v>14.76</v>
      </c>
      <c r="U32" s="59">
        <f t="shared" si="2"/>
        <v>0.25</v>
      </c>
      <c r="V32" s="59">
        <f t="shared" si="2"/>
        <v>1.48</v>
      </c>
      <c r="W32" s="59">
        <f t="shared" si="2"/>
        <v>13.57</v>
      </c>
      <c r="X32" s="59">
        <v>185</v>
      </c>
      <c r="Y32" s="59">
        <v>1</v>
      </c>
      <c r="Z32" s="70"/>
    </row>
    <row r="33" ht="15.6" spans="1:26">
      <c r="A33" s="48" t="s">
        <v>47</v>
      </c>
      <c r="B33" s="49"/>
      <c r="C33" s="50">
        <v>77</v>
      </c>
      <c r="D33" s="52">
        <v>770</v>
      </c>
      <c r="E33" s="52">
        <v>70</v>
      </c>
      <c r="F33" s="52">
        <v>1480</v>
      </c>
      <c r="G33" s="51">
        <v>48</v>
      </c>
      <c r="H33" s="51">
        <v>105</v>
      </c>
      <c r="I33" s="51">
        <v>180</v>
      </c>
      <c r="J33" s="52">
        <v>68</v>
      </c>
      <c r="K33" s="52">
        <v>43</v>
      </c>
      <c r="L33" s="51">
        <v>45</v>
      </c>
      <c r="M33" s="51">
        <v>39</v>
      </c>
      <c r="N33" s="51">
        <v>60</v>
      </c>
      <c r="O33" s="59">
        <v>220</v>
      </c>
      <c r="P33" s="59">
        <v>430</v>
      </c>
      <c r="Q33" s="59">
        <v>220</v>
      </c>
      <c r="R33" s="59">
        <v>420</v>
      </c>
      <c r="S33" s="59">
        <v>366.16</v>
      </c>
      <c r="T33" s="59">
        <v>100</v>
      </c>
      <c r="U33" s="59">
        <v>90</v>
      </c>
      <c r="V33" s="59">
        <v>225</v>
      </c>
      <c r="W33" s="59">
        <v>135</v>
      </c>
      <c r="X33" s="59">
        <v>11</v>
      </c>
      <c r="Y33" s="59">
        <v>12</v>
      </c>
      <c r="Z33" s="70"/>
    </row>
    <row r="34" ht="16.35" spans="1:26">
      <c r="A34" s="53" t="s">
        <v>48</v>
      </c>
      <c r="B34" s="54"/>
      <c r="C34" s="55">
        <f t="shared" ref="C34:Y34" si="3">C32*C33</f>
        <v>1771</v>
      </c>
      <c r="D34" s="55">
        <f t="shared" si="3"/>
        <v>1863.4</v>
      </c>
      <c r="E34" s="55">
        <f t="shared" si="3"/>
        <v>261.1</v>
      </c>
      <c r="F34" s="55">
        <f t="shared" si="3"/>
        <v>222</v>
      </c>
      <c r="G34" s="55">
        <f t="shared" si="3"/>
        <v>173.76</v>
      </c>
      <c r="H34" s="55">
        <f t="shared" si="3"/>
        <v>568.05</v>
      </c>
      <c r="I34" s="55">
        <f t="shared" si="3"/>
        <v>45</v>
      </c>
      <c r="J34" s="55">
        <f t="shared" si="3"/>
        <v>250.92</v>
      </c>
      <c r="K34" s="55">
        <f t="shared" si="3"/>
        <v>315.19</v>
      </c>
      <c r="L34" s="55">
        <f t="shared" si="3"/>
        <v>509.4</v>
      </c>
      <c r="M34" s="55">
        <f t="shared" si="3"/>
        <v>95.94</v>
      </c>
      <c r="N34" s="55">
        <f t="shared" si="3"/>
        <v>143.4</v>
      </c>
      <c r="O34" s="55">
        <f t="shared" si="3"/>
        <v>110</v>
      </c>
      <c r="P34" s="55">
        <f t="shared" si="3"/>
        <v>2193</v>
      </c>
      <c r="Q34" s="55">
        <f t="shared" si="3"/>
        <v>1210</v>
      </c>
      <c r="R34" s="55">
        <f t="shared" si="3"/>
        <v>2272.2</v>
      </c>
      <c r="S34" s="55">
        <f t="shared" si="3"/>
        <v>541.9168</v>
      </c>
      <c r="T34" s="55">
        <f t="shared" si="3"/>
        <v>1476</v>
      </c>
      <c r="U34" s="55">
        <f t="shared" si="3"/>
        <v>22.5</v>
      </c>
      <c r="V34" s="55">
        <f t="shared" si="3"/>
        <v>333</v>
      </c>
      <c r="W34" s="55">
        <f t="shared" si="3"/>
        <v>1831.95</v>
      </c>
      <c r="X34" s="55">
        <f t="shared" si="3"/>
        <v>2035</v>
      </c>
      <c r="Y34" s="55">
        <f t="shared" si="3"/>
        <v>12</v>
      </c>
      <c r="Z34" s="71">
        <f>SUM(C34:Y34)</f>
        <v>18256.7268</v>
      </c>
    </row>
    <row r="35" ht="15.6" spans="1:26">
      <c r="A35" s="56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>
        <f>Z34/Z2</f>
        <v>148.428673170732</v>
      </c>
    </row>
    <row r="36" customFormat="1" ht="27" customHeight="1" spans="2:12">
      <c r="B36" s="58" t="s">
        <v>74</v>
      </c>
      <c r="L36" s="57"/>
    </row>
    <row r="37" customFormat="1" ht="27" customHeight="1" spans="2:12">
      <c r="B37" s="58" t="s">
        <v>75</v>
      </c>
      <c r="L37" s="57"/>
    </row>
    <row r="38" customFormat="1" ht="27" customHeight="1" spans="2:2">
      <c r="B38" s="58" t="s">
        <v>76</v>
      </c>
    </row>
  </sheetData>
  <mergeCells count="38">
    <mergeCell ref="A1:Y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6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D36"/>
  <sheetViews>
    <sheetView topLeftCell="B1" workbookViewId="0">
      <pane ySplit="7" topLeftCell="A14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8" customWidth="1"/>
    <col min="3" max="3" width="7.33333333333333" customWidth="1"/>
    <col min="4" max="4" width="7.11111111111111" customWidth="1"/>
    <col min="5" max="5" width="6.33333333333333" customWidth="1"/>
    <col min="6" max="6" width="6.55555555555556" customWidth="1"/>
    <col min="7" max="7" width="6.11111111111111" customWidth="1"/>
    <col min="8" max="8" width="6.55555555555556" customWidth="1"/>
    <col min="9" max="9" width="7.33333333333333" customWidth="1"/>
    <col min="10" max="10" width="6" customWidth="1"/>
    <col min="11" max="11" width="6.44444444444444" customWidth="1"/>
    <col min="12" max="12" width="6" customWidth="1"/>
    <col min="13" max="13" width="6.33333333333333" customWidth="1"/>
    <col min="14" max="14" width="7.11111111111111" customWidth="1"/>
    <col min="15" max="15" width="7.33333333333333" customWidth="1"/>
    <col min="16" max="16" width="6.22222222222222" customWidth="1"/>
    <col min="17" max="17" width="5.55555555555556" customWidth="1"/>
    <col min="18" max="18" width="6.44444444444444" customWidth="1"/>
    <col min="19" max="19" width="6" customWidth="1"/>
    <col min="20" max="20" width="7" customWidth="1"/>
    <col min="21" max="22" width="6" customWidth="1"/>
    <col min="23" max="23" width="6.33333333333333" customWidth="1"/>
    <col min="24" max="27" width="6" customWidth="1"/>
    <col min="28" max="28" width="5" customWidth="1"/>
    <col min="29" max="29" width="6.55555555555556" customWidth="1"/>
    <col min="30" max="30" width="8.55555555555556" customWidth="1"/>
  </cols>
  <sheetData>
    <row r="1" s="1" customFormat="1" ht="43" customHeight="1" spans="1:1">
      <c r="A1" s="1" t="s">
        <v>0</v>
      </c>
    </row>
    <row r="2" customHeight="1" spans="1:30">
      <c r="A2" s="105"/>
      <c r="B2" s="128" t="s">
        <v>190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21</v>
      </c>
      <c r="H2" s="5" t="s">
        <v>140</v>
      </c>
      <c r="I2" s="5" t="s">
        <v>8</v>
      </c>
      <c r="J2" s="5" t="s">
        <v>119</v>
      </c>
      <c r="K2" s="5" t="s">
        <v>129</v>
      </c>
      <c r="L2" s="5" t="s">
        <v>10</v>
      </c>
      <c r="M2" s="5" t="s">
        <v>11</v>
      </c>
      <c r="N2" s="5" t="s">
        <v>191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57</v>
      </c>
      <c r="T2" s="5" t="s">
        <v>17</v>
      </c>
      <c r="U2" s="5" t="s">
        <v>54</v>
      </c>
      <c r="V2" s="5" t="s">
        <v>19</v>
      </c>
      <c r="W2" s="5" t="s">
        <v>58</v>
      </c>
      <c r="X2" s="5" t="s">
        <v>96</v>
      </c>
      <c r="Y2" s="5" t="s">
        <v>82</v>
      </c>
      <c r="Z2" s="5" t="s">
        <v>27</v>
      </c>
      <c r="AA2" s="5" t="s">
        <v>23</v>
      </c>
      <c r="AB2" s="5" t="s">
        <v>26</v>
      </c>
      <c r="AC2" s="145" t="s">
        <v>25</v>
      </c>
      <c r="AD2" s="146">
        <v>124</v>
      </c>
    </row>
    <row r="3" spans="1:30">
      <c r="A3" s="107"/>
      <c r="B3" s="129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47"/>
      <c r="AD3" s="148"/>
    </row>
    <row r="4" spans="1:30">
      <c r="A4" s="107"/>
      <c r="B4" s="129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47"/>
      <c r="AD4" s="148"/>
    </row>
    <row r="5" ht="12" customHeight="1" spans="1:30">
      <c r="A5" s="107"/>
      <c r="B5" s="129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47"/>
      <c r="AD5" s="148"/>
    </row>
    <row r="6" spans="1:30">
      <c r="A6" s="107"/>
      <c r="B6" s="129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47"/>
      <c r="AD6" s="148"/>
    </row>
    <row r="7" ht="28" customHeight="1" spans="1:30">
      <c r="A7" s="109"/>
      <c r="B7" s="130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49"/>
      <c r="AD7" s="150"/>
    </row>
    <row r="8" ht="17" customHeight="1" spans="1:30">
      <c r="A8" s="111"/>
      <c r="B8" s="131"/>
      <c r="C8" s="113">
        <v>1</v>
      </c>
      <c r="D8" s="113">
        <v>2</v>
      </c>
      <c r="E8" s="113">
        <v>3</v>
      </c>
      <c r="F8" s="113">
        <v>4</v>
      </c>
      <c r="G8" s="113">
        <v>5</v>
      </c>
      <c r="H8" s="113">
        <v>6</v>
      </c>
      <c r="I8" s="113">
        <v>7</v>
      </c>
      <c r="J8" s="113">
        <v>8</v>
      </c>
      <c r="K8" s="113">
        <v>9</v>
      </c>
      <c r="L8" s="113">
        <v>10</v>
      </c>
      <c r="M8" s="113">
        <v>11</v>
      </c>
      <c r="N8" s="113">
        <v>12</v>
      </c>
      <c r="O8" s="113">
        <v>13</v>
      </c>
      <c r="P8" s="113">
        <v>14</v>
      </c>
      <c r="Q8" s="113">
        <v>15</v>
      </c>
      <c r="R8" s="113">
        <v>16</v>
      </c>
      <c r="S8" s="113">
        <v>17</v>
      </c>
      <c r="T8" s="113">
        <v>18</v>
      </c>
      <c r="U8" s="113">
        <v>19</v>
      </c>
      <c r="V8" s="113">
        <v>20</v>
      </c>
      <c r="W8" s="113">
        <v>21</v>
      </c>
      <c r="X8" s="113">
        <v>22</v>
      </c>
      <c r="Y8" s="113">
        <v>23</v>
      </c>
      <c r="Z8" s="113">
        <v>24</v>
      </c>
      <c r="AA8" s="113">
        <v>25</v>
      </c>
      <c r="AB8" s="113">
        <v>26</v>
      </c>
      <c r="AC8" s="113">
        <v>27</v>
      </c>
      <c r="AD8" s="151" t="s">
        <v>28</v>
      </c>
    </row>
    <row r="9" spans="1:30">
      <c r="A9" s="132" t="s">
        <v>29</v>
      </c>
      <c r="B9" s="133" t="s">
        <v>132</v>
      </c>
      <c r="C9" s="20">
        <v>0.1504</v>
      </c>
      <c r="D9" s="21"/>
      <c r="E9" s="21">
        <v>0.006</v>
      </c>
      <c r="F9" s="21">
        <v>0.02</v>
      </c>
      <c r="G9" s="21"/>
      <c r="H9" s="21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60"/>
      <c r="V9" s="60"/>
      <c r="W9" s="60"/>
      <c r="X9" s="60"/>
      <c r="Y9" s="60"/>
      <c r="Z9" s="60"/>
      <c r="AA9" s="60"/>
      <c r="AB9" s="60"/>
      <c r="AC9" s="60"/>
      <c r="AD9" s="68" t="s">
        <v>165</v>
      </c>
    </row>
    <row r="10" spans="1:30">
      <c r="A10" s="134"/>
      <c r="B10" s="24" t="s">
        <v>65</v>
      </c>
      <c r="C10" s="25"/>
      <c r="D10" s="26"/>
      <c r="E10" s="26">
        <v>0.0083</v>
      </c>
      <c r="F10" s="26"/>
      <c r="G10" s="26"/>
      <c r="H10" s="26"/>
      <c r="I10" s="27">
        <v>0.000623</v>
      </c>
      <c r="J10" s="26">
        <v>0.0015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61"/>
      <c r="V10" s="61"/>
      <c r="W10" s="61"/>
      <c r="X10" s="61"/>
      <c r="Y10" s="61"/>
      <c r="Z10" s="61"/>
      <c r="AA10" s="61"/>
      <c r="AB10" s="61"/>
      <c r="AC10" s="61"/>
      <c r="AD10" s="69"/>
    </row>
    <row r="11" spans="1:30">
      <c r="A11" s="134"/>
      <c r="B11" s="28" t="s">
        <v>33</v>
      </c>
      <c r="C11" s="25"/>
      <c r="D11" s="26">
        <v>0.0102</v>
      </c>
      <c r="E11" s="26"/>
      <c r="F11" s="26"/>
      <c r="G11" s="26">
        <v>0.012</v>
      </c>
      <c r="H11" s="26"/>
      <c r="I11" s="27"/>
      <c r="J11" s="26"/>
      <c r="K11" s="26"/>
      <c r="L11" s="26">
        <v>0.03</v>
      </c>
      <c r="M11" s="26"/>
      <c r="N11" s="26"/>
      <c r="O11" s="26"/>
      <c r="P11" s="26"/>
      <c r="Q11" s="26"/>
      <c r="R11" s="26"/>
      <c r="S11" s="26"/>
      <c r="T11" s="26"/>
      <c r="U11" s="61"/>
      <c r="V11" s="61"/>
      <c r="W11" s="61"/>
      <c r="X11" s="61"/>
      <c r="Y11" s="61"/>
      <c r="Z11" s="61"/>
      <c r="AA11" s="61"/>
      <c r="AB11" s="61"/>
      <c r="AC11" s="61"/>
      <c r="AD11" s="69"/>
    </row>
    <row r="12" spans="1:30">
      <c r="A12" s="134"/>
      <c r="B12" s="24"/>
      <c r="C12" s="25"/>
      <c r="D12" s="26"/>
      <c r="E12" s="26"/>
      <c r="F12" s="26"/>
      <c r="G12" s="26"/>
      <c r="H12" s="26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61"/>
      <c r="V12" s="61"/>
      <c r="W12" s="61"/>
      <c r="X12" s="61"/>
      <c r="Y12" s="61"/>
      <c r="Z12" s="61"/>
      <c r="AA12" s="61"/>
      <c r="AB12" s="61"/>
      <c r="AC12" s="61"/>
      <c r="AD12" s="69"/>
    </row>
    <row r="13" ht="13.95" spans="1:30">
      <c r="A13" s="135"/>
      <c r="B13" s="30"/>
      <c r="C13" s="31"/>
      <c r="D13" s="32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62"/>
      <c r="V13" s="62"/>
      <c r="W13" s="62"/>
      <c r="X13" s="62"/>
      <c r="Y13" s="62"/>
      <c r="Z13" s="62"/>
      <c r="AA13" s="62"/>
      <c r="AB13" s="62"/>
      <c r="AC13" s="62"/>
      <c r="AD13" s="69"/>
    </row>
    <row r="14" spans="1:30">
      <c r="A14" s="132" t="s">
        <v>34</v>
      </c>
      <c r="B14" s="19" t="s">
        <v>82</v>
      </c>
      <c r="C14" s="20"/>
      <c r="D14" s="21"/>
      <c r="E14" s="21"/>
      <c r="F14" s="21"/>
      <c r="G14" s="21"/>
      <c r="H14" s="21"/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60"/>
      <c r="V14" s="60"/>
      <c r="W14" s="60"/>
      <c r="X14" s="60"/>
      <c r="Y14" s="60">
        <v>0.0217</v>
      </c>
      <c r="Z14" s="60"/>
      <c r="AA14" s="60"/>
      <c r="AB14" s="60"/>
      <c r="AC14" s="60"/>
      <c r="AD14" s="69"/>
    </row>
    <row r="15" spans="1:30">
      <c r="A15" s="134"/>
      <c r="B15" s="24" t="s">
        <v>191</v>
      </c>
      <c r="C15" s="25"/>
      <c r="D15" s="26"/>
      <c r="E15" s="26"/>
      <c r="F15" s="26"/>
      <c r="G15" s="26"/>
      <c r="H15" s="26"/>
      <c r="I15" s="27"/>
      <c r="J15" s="26"/>
      <c r="K15" s="26"/>
      <c r="L15" s="26"/>
      <c r="M15" s="26"/>
      <c r="N15" s="26">
        <v>0.1048</v>
      </c>
      <c r="O15" s="26"/>
      <c r="P15" s="26"/>
      <c r="Q15" s="26"/>
      <c r="R15" s="26"/>
      <c r="S15" s="26"/>
      <c r="T15" s="26"/>
      <c r="U15" s="61"/>
      <c r="V15" s="61"/>
      <c r="W15" s="61"/>
      <c r="X15" s="61"/>
      <c r="Y15" s="61"/>
      <c r="Z15" s="61"/>
      <c r="AA15" s="61"/>
      <c r="AB15" s="61"/>
      <c r="AC15" s="61"/>
      <c r="AD15" s="69"/>
    </row>
    <row r="16" spans="1:30">
      <c r="A16" s="134"/>
      <c r="B16" s="24" t="s">
        <v>129</v>
      </c>
      <c r="C16" s="25"/>
      <c r="D16" s="26"/>
      <c r="E16" s="26"/>
      <c r="F16" s="26"/>
      <c r="G16" s="26"/>
      <c r="H16" s="26"/>
      <c r="I16" s="27"/>
      <c r="J16" s="26"/>
      <c r="K16" s="26">
        <v>0.027</v>
      </c>
      <c r="L16" s="26"/>
      <c r="M16" s="26"/>
      <c r="N16" s="26"/>
      <c r="O16" s="26"/>
      <c r="P16" s="26"/>
      <c r="Q16" s="26"/>
      <c r="R16" s="26"/>
      <c r="S16" s="26"/>
      <c r="T16" s="26"/>
      <c r="U16" s="61"/>
      <c r="V16" s="61"/>
      <c r="W16" s="61"/>
      <c r="X16" s="61"/>
      <c r="Y16" s="61"/>
      <c r="Z16" s="61"/>
      <c r="AA16" s="61"/>
      <c r="AB16" s="61"/>
      <c r="AC16" s="61"/>
      <c r="AD16" s="69"/>
    </row>
    <row r="17" ht="13.95" spans="1:30">
      <c r="A17" s="136"/>
      <c r="B17" s="30"/>
      <c r="C17" s="35"/>
      <c r="D17" s="36"/>
      <c r="E17" s="36"/>
      <c r="F17" s="36"/>
      <c r="G17" s="36"/>
      <c r="H17" s="36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63"/>
      <c r="V17" s="63"/>
      <c r="W17" s="63"/>
      <c r="X17" s="63"/>
      <c r="Y17" s="63"/>
      <c r="Z17" s="63"/>
      <c r="AA17" s="63"/>
      <c r="AB17" s="63"/>
      <c r="AC17" s="63"/>
      <c r="AD17" s="69"/>
    </row>
    <row r="18" ht="15" customHeight="1" spans="1:30">
      <c r="A18" s="137" t="s">
        <v>35</v>
      </c>
      <c r="B18" s="39" t="s">
        <v>192</v>
      </c>
      <c r="C18" s="20"/>
      <c r="D18" s="21"/>
      <c r="E18" s="21"/>
      <c r="F18" s="21"/>
      <c r="G18" s="21"/>
      <c r="H18" s="21"/>
      <c r="I18" s="22"/>
      <c r="J18" s="21"/>
      <c r="K18" s="21"/>
      <c r="L18" s="21"/>
      <c r="M18" s="21"/>
      <c r="N18" s="21"/>
      <c r="O18" s="21">
        <v>0.082</v>
      </c>
      <c r="P18" s="21">
        <v>0.01</v>
      </c>
      <c r="Q18" s="21">
        <v>0.01</v>
      </c>
      <c r="R18" s="21">
        <v>0.002</v>
      </c>
      <c r="S18" s="21"/>
      <c r="T18" s="21">
        <v>0.0762</v>
      </c>
      <c r="U18" s="60">
        <v>0.005</v>
      </c>
      <c r="V18" s="60"/>
      <c r="W18" s="60">
        <v>0.02292</v>
      </c>
      <c r="X18" s="60"/>
      <c r="Y18" s="60"/>
      <c r="Z18" s="60"/>
      <c r="AA18" s="60"/>
      <c r="AB18" s="60"/>
      <c r="AC18" s="60"/>
      <c r="AD18" s="69"/>
    </row>
    <row r="19" ht="26.4" spans="1:30">
      <c r="A19" s="138"/>
      <c r="B19" s="76" t="s">
        <v>147</v>
      </c>
      <c r="C19" s="25"/>
      <c r="D19" s="26">
        <v>0.01044</v>
      </c>
      <c r="E19" s="26"/>
      <c r="F19" s="26"/>
      <c r="G19" s="26"/>
      <c r="H19" s="26">
        <v>0.03025</v>
      </c>
      <c r="I19" s="27"/>
      <c r="J19" s="26"/>
      <c r="K19" s="26"/>
      <c r="L19" s="26"/>
      <c r="M19" s="26"/>
      <c r="N19" s="26"/>
      <c r="O19" s="26">
        <v>0.195</v>
      </c>
      <c r="P19" s="26">
        <v>0.015</v>
      </c>
      <c r="Q19" s="26"/>
      <c r="R19" s="26"/>
      <c r="S19" s="26"/>
      <c r="T19" s="26">
        <v>0.082</v>
      </c>
      <c r="U19" s="61"/>
      <c r="V19" s="61"/>
      <c r="W19" s="61"/>
      <c r="X19" s="61"/>
      <c r="Y19" s="61"/>
      <c r="Z19" s="61"/>
      <c r="AA19" s="61"/>
      <c r="AB19" s="61"/>
      <c r="AC19" s="61">
        <v>13</v>
      </c>
      <c r="AD19" s="69"/>
    </row>
    <row r="20" spans="1:30">
      <c r="A20" s="138"/>
      <c r="B20" s="41" t="s">
        <v>92</v>
      </c>
      <c r="C20" s="25"/>
      <c r="D20" s="26"/>
      <c r="E20" s="26">
        <v>0.0082</v>
      </c>
      <c r="F20" s="26"/>
      <c r="G20" s="26"/>
      <c r="H20" s="26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>
        <v>0.02</v>
      </c>
      <c r="T20" s="26"/>
      <c r="U20" s="61"/>
      <c r="V20" s="61"/>
      <c r="W20" s="61"/>
      <c r="X20" s="61"/>
      <c r="Y20" s="61"/>
      <c r="Z20" s="61"/>
      <c r="AA20" s="61"/>
      <c r="AB20" s="61"/>
      <c r="AC20" s="61"/>
      <c r="AD20" s="69"/>
    </row>
    <row r="21" spans="1:30">
      <c r="A21" s="138"/>
      <c r="B21" s="41" t="s">
        <v>39</v>
      </c>
      <c r="C21" s="25"/>
      <c r="D21" s="26"/>
      <c r="E21" s="26">
        <v>0.001</v>
      </c>
      <c r="F21" s="26"/>
      <c r="G21" s="26"/>
      <c r="H21" s="26"/>
      <c r="I21" s="27"/>
      <c r="J21" s="26"/>
      <c r="K21" s="26"/>
      <c r="L21" s="26"/>
      <c r="M21" s="26"/>
      <c r="N21" s="26"/>
      <c r="O21" s="26"/>
      <c r="P21" s="26">
        <v>0.005</v>
      </c>
      <c r="Q21" s="26"/>
      <c r="R21" s="26">
        <v>0.003</v>
      </c>
      <c r="S21" s="26"/>
      <c r="T21" s="26"/>
      <c r="U21" s="61"/>
      <c r="V21" s="61"/>
      <c r="W21" s="61"/>
      <c r="X21" s="61">
        <v>0.0514</v>
      </c>
      <c r="Y21" s="61"/>
      <c r="Z21" s="61"/>
      <c r="AA21" s="61"/>
      <c r="AB21" s="61"/>
      <c r="AC21" s="61"/>
      <c r="AD21" s="69"/>
    </row>
    <row r="22" spans="1:30">
      <c r="A22" s="138"/>
      <c r="B22" s="28" t="s">
        <v>41</v>
      </c>
      <c r="C22" s="25"/>
      <c r="D22" s="26"/>
      <c r="E22" s="26"/>
      <c r="F22" s="26"/>
      <c r="G22" s="26"/>
      <c r="H22" s="26"/>
      <c r="I22" s="27"/>
      <c r="J22" s="26"/>
      <c r="K22" s="26"/>
      <c r="L22" s="26"/>
      <c r="M22" s="26">
        <v>0.048</v>
      </c>
      <c r="N22" s="26"/>
      <c r="O22" s="26"/>
      <c r="P22" s="26"/>
      <c r="Q22" s="26"/>
      <c r="R22" s="26"/>
      <c r="S22" s="26"/>
      <c r="T22" s="26"/>
      <c r="U22" s="61"/>
      <c r="V22" s="61"/>
      <c r="W22" s="61"/>
      <c r="X22" s="61"/>
      <c r="Y22" s="61"/>
      <c r="Z22" s="61"/>
      <c r="AA22" s="61"/>
      <c r="AB22" s="61"/>
      <c r="AC22" s="61"/>
      <c r="AD22" s="69"/>
    </row>
    <row r="23" ht="13.95" spans="1:30">
      <c r="A23" s="139"/>
      <c r="B23" s="14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62"/>
      <c r="V23" s="62"/>
      <c r="W23" s="62"/>
      <c r="X23" s="62"/>
      <c r="Y23" s="62"/>
      <c r="Z23" s="62"/>
      <c r="AA23" s="62"/>
      <c r="AB23" s="62"/>
      <c r="AC23" s="62"/>
      <c r="AD23" s="69"/>
    </row>
    <row r="24" spans="1:30">
      <c r="A24" s="137" t="s">
        <v>42</v>
      </c>
      <c r="B24" s="19" t="s">
        <v>193</v>
      </c>
      <c r="C24" s="20">
        <v>0.0109</v>
      </c>
      <c r="D24" s="21"/>
      <c r="E24" s="21">
        <v>0.0052</v>
      </c>
      <c r="F24" s="21"/>
      <c r="G24" s="21"/>
      <c r="H24" s="21"/>
      <c r="I24" s="22"/>
      <c r="J24" s="21"/>
      <c r="K24" s="21"/>
      <c r="L24" s="21"/>
      <c r="M24" s="21"/>
      <c r="N24" s="21"/>
      <c r="O24" s="21"/>
      <c r="P24" s="21"/>
      <c r="Q24" s="21"/>
      <c r="R24" s="21">
        <v>0.002</v>
      </c>
      <c r="S24" s="21"/>
      <c r="T24" s="21"/>
      <c r="U24" s="60"/>
      <c r="V24" s="60">
        <v>0.04</v>
      </c>
      <c r="W24" s="60"/>
      <c r="X24" s="60"/>
      <c r="Y24" s="60"/>
      <c r="Z24" s="60">
        <v>0.0204</v>
      </c>
      <c r="AA24" s="60">
        <v>1.5</v>
      </c>
      <c r="AB24" s="60"/>
      <c r="AC24" s="60">
        <v>13</v>
      </c>
      <c r="AD24" s="69"/>
    </row>
    <row r="25" spans="1:30">
      <c r="A25" s="138"/>
      <c r="B25" s="24" t="s">
        <v>73</v>
      </c>
      <c r="C25" s="25"/>
      <c r="D25" s="26"/>
      <c r="E25" s="26">
        <v>0.0073</v>
      </c>
      <c r="F25" s="26"/>
      <c r="G25" s="26"/>
      <c r="H25" s="26"/>
      <c r="I25" s="27">
        <v>0.0006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61"/>
      <c r="V25" s="61"/>
      <c r="W25" s="61"/>
      <c r="X25" s="61"/>
      <c r="Y25" s="61"/>
      <c r="Z25" s="61"/>
      <c r="AA25" s="61"/>
      <c r="AB25" s="61"/>
      <c r="AC25" s="61"/>
      <c r="AD25" s="69"/>
    </row>
    <row r="26" ht="15.6" spans="1:30">
      <c r="A26" s="138"/>
      <c r="B26" s="99"/>
      <c r="C26" s="100"/>
      <c r="D26" s="101"/>
      <c r="E26" s="101"/>
      <c r="F26" s="101"/>
      <c r="G26" s="101"/>
      <c r="H26" s="101"/>
      <c r="I26" s="102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63"/>
      <c r="V26" s="63"/>
      <c r="W26" s="63"/>
      <c r="X26" s="63"/>
      <c r="Y26" s="63"/>
      <c r="Z26" s="63"/>
      <c r="AA26" s="63"/>
      <c r="AB26" s="63"/>
      <c r="AC26" s="63"/>
      <c r="AD26" s="69"/>
    </row>
    <row r="27" ht="13.95" spans="1:30">
      <c r="A27" s="139"/>
      <c r="B27" s="30"/>
      <c r="C27" s="31"/>
      <c r="D27" s="32"/>
      <c r="E27" s="32"/>
      <c r="F27" s="32"/>
      <c r="G27" s="32"/>
      <c r="H27" s="32"/>
      <c r="I27" s="33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62"/>
      <c r="V27" s="62"/>
      <c r="W27" s="62"/>
      <c r="X27" s="62"/>
      <c r="Y27" s="62"/>
      <c r="Z27" s="62"/>
      <c r="AA27" s="62"/>
      <c r="AB27" s="62">
        <v>1</v>
      </c>
      <c r="AC27" s="62"/>
      <c r="AD27" s="152"/>
    </row>
    <row r="28" ht="15.6" spans="1:30">
      <c r="A28" s="46" t="s">
        <v>45</v>
      </c>
      <c r="B28" s="47"/>
      <c r="C28" s="141">
        <f t="shared" ref="C28:Z28" si="0">SUM(C9:C27)</f>
        <v>0.1613</v>
      </c>
      <c r="D28" s="21">
        <f t="shared" si="0"/>
        <v>0.02064</v>
      </c>
      <c r="E28" s="21">
        <f t="shared" si="0"/>
        <v>0.036</v>
      </c>
      <c r="F28" s="21">
        <f t="shared" si="0"/>
        <v>0.02</v>
      </c>
      <c r="G28" s="21">
        <f t="shared" si="0"/>
        <v>0.012</v>
      </c>
      <c r="H28" s="21">
        <f t="shared" si="0"/>
        <v>0.03025</v>
      </c>
      <c r="I28" s="22">
        <f t="shared" si="0"/>
        <v>0.001223</v>
      </c>
      <c r="J28" s="21">
        <f t="shared" si="0"/>
        <v>0.0015</v>
      </c>
      <c r="K28" s="21">
        <f t="shared" si="0"/>
        <v>0.027</v>
      </c>
      <c r="L28" s="21">
        <f t="shared" si="0"/>
        <v>0.03</v>
      </c>
      <c r="M28" s="21">
        <f t="shared" si="0"/>
        <v>0.048</v>
      </c>
      <c r="N28" s="21">
        <f t="shared" si="0"/>
        <v>0.1048</v>
      </c>
      <c r="O28" s="21">
        <f t="shared" si="0"/>
        <v>0.277</v>
      </c>
      <c r="P28" s="21">
        <f t="shared" si="0"/>
        <v>0.03</v>
      </c>
      <c r="Q28" s="21">
        <f t="shared" si="0"/>
        <v>0.01</v>
      </c>
      <c r="R28" s="21">
        <f t="shared" si="0"/>
        <v>0.007</v>
      </c>
      <c r="S28" s="21">
        <f t="shared" si="0"/>
        <v>0.02</v>
      </c>
      <c r="T28" s="21">
        <f t="shared" si="0"/>
        <v>0.1582</v>
      </c>
      <c r="U28" s="21">
        <f t="shared" si="0"/>
        <v>0.005</v>
      </c>
      <c r="V28" s="21">
        <f t="shared" si="0"/>
        <v>0.04</v>
      </c>
      <c r="W28" s="21">
        <f t="shared" si="0"/>
        <v>0.02292</v>
      </c>
      <c r="X28" s="21">
        <f t="shared" si="0"/>
        <v>0.0514</v>
      </c>
      <c r="Y28" s="21">
        <f t="shared" si="0"/>
        <v>0.0217</v>
      </c>
      <c r="Z28" s="21">
        <f t="shared" si="0"/>
        <v>0.0204</v>
      </c>
      <c r="AA28" s="21">
        <v>1.5</v>
      </c>
      <c r="AB28" s="21">
        <v>1</v>
      </c>
      <c r="AC28" s="153">
        <v>26</v>
      </c>
      <c r="AD28" s="154"/>
    </row>
    <row r="29" ht="15.6" hidden="1" spans="1:30">
      <c r="A29" s="48" t="s">
        <v>46</v>
      </c>
      <c r="B29" s="49"/>
      <c r="C29" s="142">
        <f>124*C28</f>
        <v>20.0012</v>
      </c>
      <c r="D29" s="142">
        <f t="shared" ref="D29:AB29" si="1">124*D28</f>
        <v>2.55936</v>
      </c>
      <c r="E29" s="142">
        <f t="shared" si="1"/>
        <v>4.464</v>
      </c>
      <c r="F29" s="142">
        <f t="shared" si="1"/>
        <v>2.48</v>
      </c>
      <c r="G29" s="142">
        <f t="shared" si="1"/>
        <v>1.488</v>
      </c>
      <c r="H29" s="142">
        <f t="shared" si="1"/>
        <v>3.751</v>
      </c>
      <c r="I29" s="142">
        <f t="shared" si="1"/>
        <v>0.151652</v>
      </c>
      <c r="J29" s="142">
        <f t="shared" si="1"/>
        <v>0.186</v>
      </c>
      <c r="K29" s="142">
        <f t="shared" si="1"/>
        <v>3.348</v>
      </c>
      <c r="L29" s="142">
        <f t="shared" si="1"/>
        <v>3.72</v>
      </c>
      <c r="M29" s="142">
        <f t="shared" si="1"/>
        <v>5.952</v>
      </c>
      <c r="N29" s="142">
        <f t="shared" si="1"/>
        <v>12.9952</v>
      </c>
      <c r="O29" s="142">
        <f t="shared" si="1"/>
        <v>34.348</v>
      </c>
      <c r="P29" s="142">
        <f t="shared" si="1"/>
        <v>3.72</v>
      </c>
      <c r="Q29" s="142">
        <f t="shared" si="1"/>
        <v>1.24</v>
      </c>
      <c r="R29" s="142">
        <f t="shared" si="1"/>
        <v>0.868</v>
      </c>
      <c r="S29" s="142">
        <f t="shared" si="1"/>
        <v>2.48</v>
      </c>
      <c r="T29" s="142">
        <f t="shared" si="1"/>
        <v>19.6168</v>
      </c>
      <c r="U29" s="142">
        <f t="shared" si="1"/>
        <v>0.62</v>
      </c>
      <c r="V29" s="142">
        <f t="shared" si="1"/>
        <v>4.96</v>
      </c>
      <c r="W29" s="142">
        <f t="shared" si="1"/>
        <v>2.84208</v>
      </c>
      <c r="X29" s="142">
        <f t="shared" si="1"/>
        <v>6.3736</v>
      </c>
      <c r="Y29" s="142">
        <f t="shared" si="1"/>
        <v>2.6908</v>
      </c>
      <c r="Z29" s="142">
        <f t="shared" si="1"/>
        <v>2.5296</v>
      </c>
      <c r="AA29" s="142">
        <v>1.5</v>
      </c>
      <c r="AB29" s="142">
        <v>1</v>
      </c>
      <c r="AC29" s="142">
        <v>26</v>
      </c>
      <c r="AD29" s="103"/>
    </row>
    <row r="30" ht="15.6" spans="1:30">
      <c r="A30" s="48" t="s">
        <v>46</v>
      </c>
      <c r="B30" s="49"/>
      <c r="C30" s="143">
        <f t="shared" ref="C30:Z30" si="2">ROUND(C29,2)</f>
        <v>20</v>
      </c>
      <c r="D30" s="51">
        <f t="shared" si="2"/>
        <v>2.56</v>
      </c>
      <c r="E30" s="51">
        <f t="shared" si="2"/>
        <v>4.46</v>
      </c>
      <c r="F30" s="51">
        <f t="shared" si="2"/>
        <v>2.48</v>
      </c>
      <c r="G30" s="51">
        <f t="shared" si="2"/>
        <v>1.49</v>
      </c>
      <c r="H30" s="51">
        <f t="shared" si="2"/>
        <v>3.75</v>
      </c>
      <c r="I30" s="51">
        <f t="shared" si="2"/>
        <v>0.15</v>
      </c>
      <c r="J30" s="51">
        <f t="shared" si="2"/>
        <v>0.19</v>
      </c>
      <c r="K30" s="51">
        <f t="shared" si="2"/>
        <v>3.35</v>
      </c>
      <c r="L30" s="51">
        <f t="shared" si="2"/>
        <v>3.72</v>
      </c>
      <c r="M30" s="51">
        <f t="shared" si="2"/>
        <v>5.95</v>
      </c>
      <c r="N30" s="51">
        <f t="shared" si="2"/>
        <v>13</v>
      </c>
      <c r="O30" s="59">
        <f t="shared" si="2"/>
        <v>34.35</v>
      </c>
      <c r="P30" s="59">
        <f t="shared" si="2"/>
        <v>3.72</v>
      </c>
      <c r="Q30" s="59">
        <f t="shared" si="2"/>
        <v>1.24</v>
      </c>
      <c r="R30" s="59">
        <f t="shared" si="2"/>
        <v>0.87</v>
      </c>
      <c r="S30" s="59">
        <f t="shared" si="2"/>
        <v>2.48</v>
      </c>
      <c r="T30" s="59">
        <f t="shared" si="2"/>
        <v>19.62</v>
      </c>
      <c r="U30" s="59">
        <f t="shared" si="2"/>
        <v>0.62</v>
      </c>
      <c r="V30" s="59">
        <f t="shared" si="2"/>
        <v>4.96</v>
      </c>
      <c r="W30" s="59">
        <f t="shared" si="2"/>
        <v>2.84</v>
      </c>
      <c r="X30" s="59">
        <f t="shared" si="2"/>
        <v>6.37</v>
      </c>
      <c r="Y30" s="59">
        <f t="shared" si="2"/>
        <v>2.69</v>
      </c>
      <c r="Z30" s="59">
        <f t="shared" si="2"/>
        <v>2.53</v>
      </c>
      <c r="AA30" s="59">
        <v>1.5</v>
      </c>
      <c r="AB30" s="59">
        <v>1</v>
      </c>
      <c r="AC30" s="155">
        <v>26</v>
      </c>
      <c r="AD30" s="103"/>
    </row>
    <row r="31" ht="15.6" spans="1:30">
      <c r="A31" s="48" t="s">
        <v>47</v>
      </c>
      <c r="B31" s="49"/>
      <c r="C31" s="50">
        <v>77</v>
      </c>
      <c r="D31" s="52">
        <v>770</v>
      </c>
      <c r="E31" s="52">
        <v>70</v>
      </c>
      <c r="F31" s="51">
        <v>160</v>
      </c>
      <c r="G31" s="51">
        <v>530</v>
      </c>
      <c r="H31" s="51">
        <v>200</v>
      </c>
      <c r="I31" s="52">
        <v>1480</v>
      </c>
      <c r="J31" s="51">
        <v>180</v>
      </c>
      <c r="K31" s="51">
        <v>145</v>
      </c>
      <c r="L31" s="52">
        <v>68</v>
      </c>
      <c r="M31" s="52">
        <v>43</v>
      </c>
      <c r="N31" s="51">
        <v>134</v>
      </c>
      <c r="O31" s="59">
        <v>45</v>
      </c>
      <c r="P31" s="59">
        <v>39</v>
      </c>
      <c r="Q31" s="59">
        <v>60</v>
      </c>
      <c r="R31" s="59">
        <v>220</v>
      </c>
      <c r="S31" s="59">
        <v>200</v>
      </c>
      <c r="T31" s="59">
        <v>220</v>
      </c>
      <c r="U31" s="59">
        <v>42</v>
      </c>
      <c r="V31" s="59">
        <v>90</v>
      </c>
      <c r="W31" s="59">
        <v>250.53</v>
      </c>
      <c r="X31" s="59">
        <v>120</v>
      </c>
      <c r="Y31" s="59">
        <v>104.444</v>
      </c>
      <c r="Z31" s="59">
        <v>110</v>
      </c>
      <c r="AA31" s="59">
        <v>16</v>
      </c>
      <c r="AB31" s="59">
        <v>12</v>
      </c>
      <c r="AC31" s="114">
        <v>11</v>
      </c>
      <c r="AD31" s="70"/>
    </row>
    <row r="32" ht="16.35" spans="1:30">
      <c r="A32" s="53" t="s">
        <v>48</v>
      </c>
      <c r="B32" s="54"/>
      <c r="C32" s="144">
        <f>C30*C31</f>
        <v>1540</v>
      </c>
      <c r="D32" s="144">
        <f t="shared" ref="D32:AC32" si="3">D30*D31</f>
        <v>1971.2</v>
      </c>
      <c r="E32" s="144">
        <f t="shared" si="3"/>
        <v>312.2</v>
      </c>
      <c r="F32" s="144">
        <f t="shared" si="3"/>
        <v>396.8</v>
      </c>
      <c r="G32" s="144">
        <f t="shared" si="3"/>
        <v>789.7</v>
      </c>
      <c r="H32" s="144">
        <f t="shared" si="3"/>
        <v>750</v>
      </c>
      <c r="I32" s="144">
        <f t="shared" si="3"/>
        <v>222</v>
      </c>
      <c r="J32" s="144">
        <f t="shared" si="3"/>
        <v>34.2</v>
      </c>
      <c r="K32" s="144">
        <f t="shared" si="3"/>
        <v>485.75</v>
      </c>
      <c r="L32" s="144">
        <f t="shared" si="3"/>
        <v>252.96</v>
      </c>
      <c r="M32" s="144">
        <f t="shared" si="3"/>
        <v>255.85</v>
      </c>
      <c r="N32" s="144">
        <f t="shared" si="3"/>
        <v>1742</v>
      </c>
      <c r="O32" s="144">
        <f t="shared" si="3"/>
        <v>1545.75</v>
      </c>
      <c r="P32" s="144">
        <f t="shared" si="3"/>
        <v>145.08</v>
      </c>
      <c r="Q32" s="144">
        <f t="shared" si="3"/>
        <v>74.4</v>
      </c>
      <c r="R32" s="144">
        <f t="shared" si="3"/>
        <v>191.4</v>
      </c>
      <c r="S32" s="144">
        <f t="shared" si="3"/>
        <v>496</v>
      </c>
      <c r="T32" s="144">
        <f t="shared" si="3"/>
        <v>4316.4</v>
      </c>
      <c r="U32" s="144">
        <f t="shared" si="3"/>
        <v>26.04</v>
      </c>
      <c r="V32" s="144">
        <f t="shared" si="3"/>
        <v>446.4</v>
      </c>
      <c r="W32" s="144">
        <v>714</v>
      </c>
      <c r="X32" s="144">
        <f t="shared" si="3"/>
        <v>764.4</v>
      </c>
      <c r="Y32" s="144">
        <v>282</v>
      </c>
      <c r="Z32" s="144">
        <f t="shared" si="3"/>
        <v>278.3</v>
      </c>
      <c r="AA32" s="144">
        <f t="shared" si="3"/>
        <v>24</v>
      </c>
      <c r="AB32" s="144">
        <f t="shared" si="3"/>
        <v>12</v>
      </c>
      <c r="AC32" s="144">
        <f t="shared" si="3"/>
        <v>286</v>
      </c>
      <c r="AD32" s="71">
        <f>SUM(C32:AC32)</f>
        <v>18354.83</v>
      </c>
    </row>
    <row r="33" ht="15.6" spans="1:30">
      <c r="A33" s="56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>
        <f>AD32/AD2</f>
        <v>148.022822580645</v>
      </c>
    </row>
    <row r="34" customFormat="1" ht="27" customHeight="1" spans="2:2">
      <c r="B34" s="58" t="s">
        <v>74</v>
      </c>
    </row>
    <row r="35" customFormat="1" ht="27" customHeight="1" spans="2:2">
      <c r="B35" s="58" t="s">
        <v>75</v>
      </c>
    </row>
    <row r="36" customFormat="1" ht="27" customHeight="1" spans="2:2">
      <c r="B36" s="58" t="s">
        <v>76</v>
      </c>
    </row>
  </sheetData>
  <mergeCells count="42">
    <mergeCell ref="A1:AC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D9:AD25"/>
  </mergeCells>
  <pageMargins left="0.0784722222222222" right="0.196527777777778" top="1.05069444444444" bottom="1.05069444444444" header="0.708333333333333" footer="0.786805555555556"/>
  <pageSetup paperSize="9" scale="68" orientation="landscape" useFirstPageNumber="1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F37"/>
  <sheetViews>
    <sheetView workbookViewId="0">
      <pane ySplit="7" topLeftCell="A22" activePane="bottomLeft" state="frozen"/>
      <selection/>
      <selection pane="bottomLeft" activeCell="I8" sqref="I8"/>
    </sheetView>
  </sheetViews>
  <sheetFormatPr defaultColWidth="11.537037037037" defaultRowHeight="13.2"/>
  <cols>
    <col min="1" max="1" width="6.33333333333333" customWidth="1"/>
    <col min="2" max="2" width="27.5555555555556" customWidth="1"/>
    <col min="3" max="3" width="7" customWidth="1"/>
    <col min="4" max="4" width="7.33333333333333" customWidth="1"/>
    <col min="5" max="5" width="6.11111111111111" customWidth="1"/>
    <col min="6" max="6" width="7" customWidth="1"/>
    <col min="7" max="7" width="6" customWidth="1"/>
    <col min="8" max="8" width="6.22222222222222" customWidth="1"/>
    <col min="9" max="9" width="6.33333333333333" customWidth="1"/>
    <col min="10" max="11" width="6.11111111111111" customWidth="1"/>
    <col min="12" max="12" width="6" customWidth="1"/>
    <col min="13" max="13" width="6.33333333333333" customWidth="1"/>
    <col min="14" max="14" width="6.44444444444444" customWidth="1"/>
    <col min="15" max="15" width="6.33333333333333" customWidth="1"/>
    <col min="16" max="16" width="6.44444444444444" customWidth="1"/>
    <col min="17" max="17" width="6" customWidth="1"/>
    <col min="18" max="18" width="6.44444444444444" customWidth="1"/>
    <col min="19" max="19" width="7.33333333333333" customWidth="1"/>
    <col min="20" max="20" width="7" customWidth="1"/>
    <col min="21" max="21" width="6.11111111111111" customWidth="1"/>
    <col min="22" max="22" width="7.22222222222222" customWidth="1"/>
    <col min="23" max="23" width="6" customWidth="1"/>
    <col min="24" max="24" width="6.33333333333333" customWidth="1"/>
    <col min="25" max="25" width="6.66666666666667" customWidth="1"/>
    <col min="26" max="26" width="6.44444444444444" customWidth="1"/>
    <col min="27" max="27" width="6.55555555555556" customWidth="1"/>
    <col min="28" max="28" width="6.22222222222222" customWidth="1"/>
    <col min="29" max="29" width="5.88888888888889" customWidth="1"/>
    <col min="30" max="30" width="5.11111111111111" customWidth="1"/>
    <col min="31" max="31" width="5.44444444444444" customWidth="1"/>
    <col min="32" max="32" width="8.22222222222222" customWidth="1"/>
  </cols>
  <sheetData>
    <row r="1" s="1" customFormat="1" ht="43" customHeight="1" spans="1:1">
      <c r="A1" s="1" t="s">
        <v>0</v>
      </c>
    </row>
    <row r="2" customHeight="1" spans="1:32">
      <c r="A2" s="2"/>
      <c r="B2" s="3" t="s">
        <v>194</v>
      </c>
      <c r="C2" s="4" t="s">
        <v>2</v>
      </c>
      <c r="D2" s="5" t="s">
        <v>3</v>
      </c>
      <c r="E2" s="5" t="s">
        <v>4</v>
      </c>
      <c r="F2" s="5" t="s">
        <v>8</v>
      </c>
      <c r="G2" s="5" t="s">
        <v>97</v>
      </c>
      <c r="H2" s="5" t="s">
        <v>18</v>
      </c>
      <c r="I2" s="5" t="s">
        <v>79</v>
      </c>
      <c r="J2" s="5" t="s">
        <v>7</v>
      </c>
      <c r="K2" s="5" t="s">
        <v>10</v>
      </c>
      <c r="L2" s="5" t="s">
        <v>11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22</v>
      </c>
      <c r="R2" s="5" t="s">
        <v>110</v>
      </c>
      <c r="S2" s="5" t="s">
        <v>98</v>
      </c>
      <c r="T2" s="5" t="s">
        <v>109</v>
      </c>
      <c r="U2" s="5" t="s">
        <v>59</v>
      </c>
      <c r="V2" s="5" t="s">
        <v>55</v>
      </c>
      <c r="W2" s="5" t="s">
        <v>53</v>
      </c>
      <c r="X2" s="5" t="s">
        <v>19</v>
      </c>
      <c r="Y2" s="5" t="s">
        <v>12</v>
      </c>
      <c r="Z2" s="5" t="s">
        <v>56</v>
      </c>
      <c r="AA2" s="5" t="s">
        <v>86</v>
      </c>
      <c r="AB2" s="5" t="s">
        <v>84</v>
      </c>
      <c r="AC2" s="5" t="s">
        <v>26</v>
      </c>
      <c r="AD2" s="5" t="s">
        <v>85</v>
      </c>
      <c r="AE2" s="79" t="s">
        <v>131</v>
      </c>
      <c r="AF2" s="64">
        <v>124</v>
      </c>
    </row>
    <row r="3" spans="1:32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80"/>
      <c r="AF3" s="65"/>
    </row>
    <row r="4" spans="1:32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0"/>
      <c r="AF4" s="65"/>
    </row>
    <row r="5" ht="12" customHeight="1" spans="1:32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80"/>
      <c r="AF5" s="65"/>
    </row>
    <row r="6" spans="1:32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80"/>
      <c r="AF6" s="65"/>
    </row>
    <row r="7" ht="28" customHeight="1" spans="1:32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81"/>
      <c r="AF7" s="66"/>
    </row>
    <row r="8" ht="18" customHeight="1" spans="1:32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6">
        <v>6</v>
      </c>
      <c r="I8" s="17">
        <v>7</v>
      </c>
      <c r="J8" s="17">
        <v>8</v>
      </c>
      <c r="K8" s="16">
        <v>9</v>
      </c>
      <c r="L8" s="16">
        <v>10</v>
      </c>
      <c r="M8" s="16">
        <v>11</v>
      </c>
      <c r="N8" s="17">
        <v>12</v>
      </c>
      <c r="O8" s="17">
        <v>13</v>
      </c>
      <c r="P8" s="16">
        <v>14</v>
      </c>
      <c r="Q8" s="16">
        <v>15</v>
      </c>
      <c r="R8" s="16">
        <v>16</v>
      </c>
      <c r="S8" s="17">
        <v>17</v>
      </c>
      <c r="T8" s="17">
        <v>18</v>
      </c>
      <c r="U8" s="16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6">
        <v>25</v>
      </c>
      <c r="AB8" s="16">
        <v>26</v>
      </c>
      <c r="AC8" s="17">
        <v>27</v>
      </c>
      <c r="AD8" s="17">
        <v>28</v>
      </c>
      <c r="AE8" s="16">
        <v>29</v>
      </c>
      <c r="AF8" s="67" t="s">
        <v>28</v>
      </c>
    </row>
    <row r="9" spans="1:32">
      <c r="A9" s="18" t="s">
        <v>29</v>
      </c>
      <c r="B9" s="19" t="s">
        <v>112</v>
      </c>
      <c r="C9" s="20">
        <v>0.1534</v>
      </c>
      <c r="D9" s="21"/>
      <c r="E9" s="21">
        <v>0.006</v>
      </c>
      <c r="F9" s="22"/>
      <c r="G9" s="22">
        <v>0.015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60"/>
      <c r="Y9" s="60"/>
      <c r="Z9" s="60"/>
      <c r="AA9" s="60"/>
      <c r="AB9" s="60"/>
      <c r="AC9" s="60"/>
      <c r="AD9" s="60"/>
      <c r="AE9" s="60"/>
      <c r="AF9" s="68" t="s">
        <v>172</v>
      </c>
    </row>
    <row r="10" spans="1:32">
      <c r="A10" s="23"/>
      <c r="B10" s="24" t="s">
        <v>65</v>
      </c>
      <c r="C10" s="25"/>
      <c r="D10" s="26"/>
      <c r="E10" s="26">
        <v>0.0082</v>
      </c>
      <c r="F10" s="27">
        <v>0.00064</v>
      </c>
      <c r="G10" s="27"/>
      <c r="H10" s="26"/>
      <c r="I10" s="26"/>
      <c r="J10" s="26">
        <v>0.0018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61"/>
      <c r="Y10" s="61"/>
      <c r="Z10" s="61"/>
      <c r="AA10" s="61"/>
      <c r="AB10" s="61"/>
      <c r="AC10" s="61"/>
      <c r="AD10" s="61"/>
      <c r="AE10" s="61"/>
      <c r="AF10" s="69"/>
    </row>
    <row r="11" spans="1:32">
      <c r="A11" s="23"/>
      <c r="B11" s="28" t="s">
        <v>66</v>
      </c>
      <c r="C11" s="25"/>
      <c r="D11" s="26">
        <v>0.01033</v>
      </c>
      <c r="E11" s="26"/>
      <c r="F11" s="27"/>
      <c r="G11" s="27"/>
      <c r="H11" s="26"/>
      <c r="I11" s="26"/>
      <c r="J11" s="26"/>
      <c r="K11" s="26">
        <v>0.03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61"/>
      <c r="Y11" s="61"/>
      <c r="Z11" s="61"/>
      <c r="AA11" s="61"/>
      <c r="AB11" s="61"/>
      <c r="AC11" s="61"/>
      <c r="AD11" s="61"/>
      <c r="AE11" s="61"/>
      <c r="AF11" s="69"/>
    </row>
    <row r="12" spans="1:32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61"/>
      <c r="Y12" s="61"/>
      <c r="Z12" s="61"/>
      <c r="AA12" s="61"/>
      <c r="AB12" s="61"/>
      <c r="AC12" s="61"/>
      <c r="AD12" s="61"/>
      <c r="AE12" s="61"/>
      <c r="AF12" s="69"/>
    </row>
    <row r="13" ht="13.95" spans="1:32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62"/>
      <c r="Y13" s="62"/>
      <c r="Z13" s="62"/>
      <c r="AA13" s="62"/>
      <c r="AB13" s="62"/>
      <c r="AC13" s="62"/>
      <c r="AD13" s="62"/>
      <c r="AE13" s="62"/>
      <c r="AF13" s="69"/>
    </row>
    <row r="14" spans="1:32">
      <c r="A14" s="18" t="s">
        <v>34</v>
      </c>
      <c r="B14" s="19" t="s">
        <v>55</v>
      </c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v>0.1669</v>
      </c>
      <c r="W14" s="21"/>
      <c r="X14" s="60"/>
      <c r="Y14" s="60"/>
      <c r="Z14" s="60"/>
      <c r="AA14" s="60"/>
      <c r="AB14" s="60"/>
      <c r="AC14" s="60"/>
      <c r="AD14" s="60"/>
      <c r="AE14" s="60"/>
      <c r="AF14" s="69"/>
    </row>
    <row r="15" spans="1:32">
      <c r="A15" s="23"/>
      <c r="B15" s="24"/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61"/>
      <c r="Y15" s="61"/>
      <c r="Z15" s="61"/>
      <c r="AA15" s="61"/>
      <c r="AB15" s="61"/>
      <c r="AC15" s="61"/>
      <c r="AD15" s="61"/>
      <c r="AE15" s="61"/>
      <c r="AF15" s="69"/>
    </row>
    <row r="16" spans="1:32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61"/>
      <c r="Y16" s="61"/>
      <c r="Z16" s="61"/>
      <c r="AA16" s="61"/>
      <c r="AB16" s="61"/>
      <c r="AC16" s="61"/>
      <c r="AD16" s="61"/>
      <c r="AE16" s="61"/>
      <c r="AF16" s="69"/>
    </row>
    <row r="17" ht="13.95" spans="1:32">
      <c r="A17" s="34"/>
      <c r="B17" s="30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63"/>
      <c r="Y17" s="63"/>
      <c r="Z17" s="63"/>
      <c r="AA17" s="63"/>
      <c r="AB17" s="63"/>
      <c r="AC17" s="63"/>
      <c r="AD17" s="63"/>
      <c r="AE17" s="63"/>
      <c r="AF17" s="69"/>
    </row>
    <row r="18" ht="29" customHeight="1" spans="1:32">
      <c r="A18" s="38" t="s">
        <v>35</v>
      </c>
      <c r="B18" s="39" t="s">
        <v>195</v>
      </c>
      <c r="C18" s="20"/>
      <c r="D18" s="21"/>
      <c r="E18" s="21">
        <v>0.001</v>
      </c>
      <c r="F18" s="22"/>
      <c r="G18" s="22"/>
      <c r="H18" s="21"/>
      <c r="I18" s="21"/>
      <c r="J18" s="21"/>
      <c r="K18" s="21"/>
      <c r="L18" s="21"/>
      <c r="M18" s="21">
        <v>0.0824</v>
      </c>
      <c r="N18" s="21">
        <v>0.0134</v>
      </c>
      <c r="O18" s="21">
        <v>0.0104</v>
      </c>
      <c r="P18" s="21">
        <v>0.0018</v>
      </c>
      <c r="Q18" s="21"/>
      <c r="R18" s="21">
        <v>0.0432</v>
      </c>
      <c r="S18" s="21"/>
      <c r="T18" s="21">
        <v>0.0783</v>
      </c>
      <c r="U18" s="21">
        <v>0.008</v>
      </c>
      <c r="V18" s="21"/>
      <c r="W18" s="21"/>
      <c r="X18" s="60"/>
      <c r="Y18" s="60"/>
      <c r="Z18" s="60">
        <v>0.054</v>
      </c>
      <c r="AA18" s="60"/>
      <c r="AB18" s="60"/>
      <c r="AC18" s="60"/>
      <c r="AD18" s="60"/>
      <c r="AE18" s="60"/>
      <c r="AF18" s="69"/>
    </row>
    <row r="19" spans="1:32">
      <c r="A19" s="40"/>
      <c r="B19" s="41" t="s">
        <v>196</v>
      </c>
      <c r="C19" s="25"/>
      <c r="D19" s="26"/>
      <c r="E19" s="26"/>
      <c r="F19" s="27"/>
      <c r="G19" s="27"/>
      <c r="H19" s="26"/>
      <c r="I19" s="26"/>
      <c r="J19" s="26"/>
      <c r="K19" s="26"/>
      <c r="L19" s="26"/>
      <c r="M19" s="26"/>
      <c r="N19" s="26"/>
      <c r="O19" s="26"/>
      <c r="P19" s="26">
        <v>0.0064</v>
      </c>
      <c r="Q19" s="26"/>
      <c r="R19" s="26"/>
      <c r="S19" s="26">
        <v>0.085</v>
      </c>
      <c r="T19" s="26"/>
      <c r="U19" s="26"/>
      <c r="V19" s="26"/>
      <c r="W19" s="26"/>
      <c r="X19" s="61">
        <v>0.006</v>
      </c>
      <c r="Y19" s="61"/>
      <c r="Z19" s="61"/>
      <c r="AA19" s="61"/>
      <c r="AB19" s="61"/>
      <c r="AC19" s="61"/>
      <c r="AD19" s="61"/>
      <c r="AE19" s="61"/>
      <c r="AF19" s="69"/>
    </row>
    <row r="20" spans="1:32">
      <c r="A20" s="40"/>
      <c r="B20" s="42" t="s">
        <v>197</v>
      </c>
      <c r="C20" s="25"/>
      <c r="D20" s="26">
        <v>0.0073</v>
      </c>
      <c r="E20" s="26"/>
      <c r="F20" s="27"/>
      <c r="G20" s="27"/>
      <c r="H20" s="26"/>
      <c r="I20" s="26">
        <v>0.044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61"/>
      <c r="Y20" s="61"/>
      <c r="Z20" s="61"/>
      <c r="AA20" s="61"/>
      <c r="AB20" s="61"/>
      <c r="AC20" s="61"/>
      <c r="AD20" s="61"/>
      <c r="AE20" s="61"/>
      <c r="AF20" s="69"/>
    </row>
    <row r="21" spans="1:32">
      <c r="A21" s="40"/>
      <c r="B21" s="42" t="s">
        <v>126</v>
      </c>
      <c r="C21" s="25"/>
      <c r="D21" s="26"/>
      <c r="E21" s="26"/>
      <c r="F21" s="27"/>
      <c r="G21" s="27"/>
      <c r="H21" s="26"/>
      <c r="I21" s="26"/>
      <c r="J21" s="26"/>
      <c r="K21" s="26"/>
      <c r="L21" s="26"/>
      <c r="M21" s="26"/>
      <c r="N21" s="26">
        <v>0.01</v>
      </c>
      <c r="O21" s="26">
        <v>0.009</v>
      </c>
      <c r="P21" s="26">
        <v>0.002</v>
      </c>
      <c r="Q21" s="26"/>
      <c r="R21" s="26"/>
      <c r="S21" s="26"/>
      <c r="T21" s="26"/>
      <c r="U21" s="26"/>
      <c r="V21" s="26"/>
      <c r="W21" s="26"/>
      <c r="X21" s="61">
        <v>0.0023</v>
      </c>
      <c r="Y21" s="61"/>
      <c r="Z21" s="61"/>
      <c r="AA21" s="61"/>
      <c r="AB21" s="61"/>
      <c r="AC21" s="61"/>
      <c r="AD21" s="61"/>
      <c r="AE21" s="61"/>
      <c r="AF21" s="69"/>
    </row>
    <row r="22" spans="1:32">
      <c r="A22" s="40"/>
      <c r="B22" s="41" t="s">
        <v>40</v>
      </c>
      <c r="C22" s="25"/>
      <c r="D22" s="26"/>
      <c r="E22" s="26">
        <v>0.0084</v>
      </c>
      <c r="F22" s="27"/>
      <c r="G22" s="27"/>
      <c r="H22" s="26">
        <v>0.021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61"/>
      <c r="Y22" s="61">
        <v>0.012</v>
      </c>
      <c r="Z22" s="61"/>
      <c r="AA22" s="61"/>
      <c r="AB22" s="61"/>
      <c r="AC22" s="61"/>
      <c r="AD22" s="61"/>
      <c r="AE22" s="61"/>
      <c r="AF22" s="69"/>
    </row>
    <row r="23" spans="1:32">
      <c r="A23" s="40"/>
      <c r="B23" s="28" t="s">
        <v>41</v>
      </c>
      <c r="C23" s="25"/>
      <c r="D23" s="26"/>
      <c r="E23" s="26"/>
      <c r="F23" s="27"/>
      <c r="G23" s="27"/>
      <c r="H23" s="26"/>
      <c r="I23" s="26"/>
      <c r="J23" s="26"/>
      <c r="K23" s="26"/>
      <c r="L23" s="26">
        <v>0.0476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61"/>
      <c r="Y23" s="61"/>
      <c r="Z23" s="61"/>
      <c r="AA23" s="61"/>
      <c r="AB23" s="61"/>
      <c r="AC23" s="61"/>
      <c r="AD23" s="61"/>
      <c r="AE23" s="61"/>
      <c r="AF23" s="69"/>
    </row>
    <row r="24" ht="13.95" spans="1:32">
      <c r="A24" s="43"/>
      <c r="B24" s="44"/>
      <c r="C24" s="31"/>
      <c r="D24" s="32"/>
      <c r="E24" s="32"/>
      <c r="F24" s="33"/>
      <c r="G24" s="33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62"/>
      <c r="Y24" s="62"/>
      <c r="Z24" s="62"/>
      <c r="AA24" s="62"/>
      <c r="AB24" s="62"/>
      <c r="AC24" s="62"/>
      <c r="AD24" s="62"/>
      <c r="AE24" s="62"/>
      <c r="AF24" s="69"/>
    </row>
    <row r="25" spans="1:32">
      <c r="A25" s="38" t="s">
        <v>42</v>
      </c>
      <c r="B25" s="19" t="s">
        <v>136</v>
      </c>
      <c r="C25" s="20">
        <v>0.0564</v>
      </c>
      <c r="D25" s="21"/>
      <c r="E25" s="21">
        <v>0.0054</v>
      </c>
      <c r="F25" s="22"/>
      <c r="G25" s="22"/>
      <c r="H25" s="21"/>
      <c r="I25" s="21"/>
      <c r="J25" s="21"/>
      <c r="K25" s="21"/>
      <c r="L25" s="21"/>
      <c r="M25" s="21"/>
      <c r="N25" s="21"/>
      <c r="O25" s="21"/>
      <c r="P25" s="21">
        <v>0.0064</v>
      </c>
      <c r="Q25" s="21"/>
      <c r="R25" s="21"/>
      <c r="S25" s="21"/>
      <c r="T25" s="21"/>
      <c r="U25" s="21"/>
      <c r="V25" s="21"/>
      <c r="W25" s="21">
        <v>0.0303</v>
      </c>
      <c r="X25" s="60">
        <v>0.0062</v>
      </c>
      <c r="Y25" s="60"/>
      <c r="Z25" s="60"/>
      <c r="AA25" s="60"/>
      <c r="AB25" s="60">
        <v>13</v>
      </c>
      <c r="AC25" s="60"/>
      <c r="AD25" s="60"/>
      <c r="AE25" s="60"/>
      <c r="AF25" s="69"/>
    </row>
    <row r="26" spans="1:32">
      <c r="A26" s="40"/>
      <c r="B26" s="24" t="s">
        <v>137</v>
      </c>
      <c r="C26" s="25"/>
      <c r="D26" s="26"/>
      <c r="E26" s="26">
        <v>0.0073</v>
      </c>
      <c r="F26" s="27"/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61"/>
      <c r="Y26" s="61">
        <v>0.015</v>
      </c>
      <c r="Z26" s="61"/>
      <c r="AA26" s="61"/>
      <c r="AB26" s="61"/>
      <c r="AC26" s="61"/>
      <c r="AD26" s="61"/>
      <c r="AE26" s="61">
        <v>0.006</v>
      </c>
      <c r="AF26" s="69"/>
    </row>
    <row r="27" spans="1:32">
      <c r="A27" s="40"/>
      <c r="B27" s="24" t="s">
        <v>44</v>
      </c>
      <c r="C27" s="25">
        <v>0.1612</v>
      </c>
      <c r="D27" s="26"/>
      <c r="E27" s="26">
        <v>0.00725</v>
      </c>
      <c r="F27" s="27"/>
      <c r="G27" s="27"/>
      <c r="H27" s="26"/>
      <c r="I27" s="26"/>
      <c r="J27" s="26"/>
      <c r="K27" s="26"/>
      <c r="L27" s="26"/>
      <c r="M27" s="26"/>
      <c r="N27" s="26"/>
      <c r="O27" s="26"/>
      <c r="P27" s="26"/>
      <c r="Q27" s="26">
        <v>0.003</v>
      </c>
      <c r="R27" s="26"/>
      <c r="S27" s="26"/>
      <c r="T27" s="26"/>
      <c r="U27" s="26"/>
      <c r="V27" s="26"/>
      <c r="W27" s="26"/>
      <c r="X27" s="61"/>
      <c r="Y27" s="61"/>
      <c r="Z27" s="61"/>
      <c r="AA27" s="61"/>
      <c r="AB27" s="61"/>
      <c r="AC27" s="61"/>
      <c r="AD27" s="61"/>
      <c r="AE27" s="61"/>
      <c r="AF27" s="69"/>
    </row>
    <row r="28" ht="13.95" spans="1:32">
      <c r="A28" s="43"/>
      <c r="B28" s="30"/>
      <c r="C28" s="31"/>
      <c r="D28" s="32"/>
      <c r="E28" s="32"/>
      <c r="F28" s="33"/>
      <c r="G28" s="33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62"/>
      <c r="Y28" s="62"/>
      <c r="Z28" s="62"/>
      <c r="AA28" s="62">
        <v>0.38</v>
      </c>
      <c r="AB28" s="62"/>
      <c r="AC28" s="62">
        <v>1</v>
      </c>
      <c r="AD28" s="62">
        <v>0.5</v>
      </c>
      <c r="AE28" s="62"/>
      <c r="AF28" s="30"/>
    </row>
    <row r="29" ht="15.6" spans="1:32">
      <c r="A29" s="46" t="s">
        <v>45</v>
      </c>
      <c r="B29" s="47"/>
      <c r="C29" s="20">
        <f t="shared" ref="C29:AB29" si="0">SUM(C9:C28)</f>
        <v>0.371</v>
      </c>
      <c r="D29" s="21">
        <f t="shared" si="0"/>
        <v>0.01763</v>
      </c>
      <c r="E29" s="21">
        <f t="shared" si="0"/>
        <v>0.04355</v>
      </c>
      <c r="F29" s="22">
        <f t="shared" si="0"/>
        <v>0.00064</v>
      </c>
      <c r="G29" s="22">
        <f t="shared" si="0"/>
        <v>0.015</v>
      </c>
      <c r="H29" s="21">
        <f t="shared" si="0"/>
        <v>0.021</v>
      </c>
      <c r="I29" s="21">
        <f t="shared" si="0"/>
        <v>0.044</v>
      </c>
      <c r="J29" s="21">
        <f t="shared" si="0"/>
        <v>0.0018</v>
      </c>
      <c r="K29" s="21">
        <f t="shared" si="0"/>
        <v>0.03</v>
      </c>
      <c r="L29" s="21">
        <f t="shared" si="0"/>
        <v>0.0476</v>
      </c>
      <c r="M29" s="21">
        <f t="shared" si="0"/>
        <v>0.0824</v>
      </c>
      <c r="N29" s="21">
        <f t="shared" si="0"/>
        <v>0.0234</v>
      </c>
      <c r="O29" s="21">
        <f t="shared" si="0"/>
        <v>0.0194</v>
      </c>
      <c r="P29" s="21">
        <f t="shared" si="0"/>
        <v>0.0166</v>
      </c>
      <c r="Q29" s="21">
        <f t="shared" si="0"/>
        <v>0.003</v>
      </c>
      <c r="R29" s="21">
        <f t="shared" si="0"/>
        <v>0.0432</v>
      </c>
      <c r="S29" s="21">
        <f t="shared" si="0"/>
        <v>0.085</v>
      </c>
      <c r="T29" s="21">
        <f t="shared" si="0"/>
        <v>0.0783</v>
      </c>
      <c r="U29" s="21">
        <f t="shared" si="0"/>
        <v>0.008</v>
      </c>
      <c r="V29" s="21">
        <f t="shared" si="0"/>
        <v>0.1669</v>
      </c>
      <c r="W29" s="21">
        <f t="shared" si="0"/>
        <v>0.0303</v>
      </c>
      <c r="X29" s="21">
        <f t="shared" si="0"/>
        <v>0.0145</v>
      </c>
      <c r="Y29" s="21">
        <f t="shared" si="0"/>
        <v>0.027</v>
      </c>
      <c r="Z29" s="21">
        <f t="shared" si="0"/>
        <v>0.054</v>
      </c>
      <c r="AA29" s="21">
        <v>0.38</v>
      </c>
      <c r="AB29" s="21">
        <f>SUM(AB9:AB28)</f>
        <v>13</v>
      </c>
      <c r="AC29" s="21">
        <v>1</v>
      </c>
      <c r="AD29" s="21">
        <v>0.5</v>
      </c>
      <c r="AE29" s="60">
        <v>0.6</v>
      </c>
      <c r="AF29" s="19"/>
    </row>
    <row r="30" ht="15.6" hidden="1" spans="1:32">
      <c r="A30" s="48" t="s">
        <v>46</v>
      </c>
      <c r="B30" s="49"/>
      <c r="C30" s="25">
        <f>124*C29</f>
        <v>46.004</v>
      </c>
      <c r="D30" s="25">
        <f t="shared" ref="D30:AE30" si="1">124*D29</f>
        <v>2.18612</v>
      </c>
      <c r="E30" s="25">
        <f t="shared" si="1"/>
        <v>5.4002</v>
      </c>
      <c r="F30" s="25">
        <f t="shared" si="1"/>
        <v>0.07936</v>
      </c>
      <c r="G30" s="25">
        <f t="shared" si="1"/>
        <v>1.86</v>
      </c>
      <c r="H30" s="25">
        <f t="shared" si="1"/>
        <v>2.604</v>
      </c>
      <c r="I30" s="25">
        <f t="shared" si="1"/>
        <v>5.456</v>
      </c>
      <c r="J30" s="25">
        <f t="shared" si="1"/>
        <v>0.2232</v>
      </c>
      <c r="K30" s="25">
        <f t="shared" si="1"/>
        <v>3.72</v>
      </c>
      <c r="L30" s="25">
        <f t="shared" si="1"/>
        <v>5.9024</v>
      </c>
      <c r="M30" s="25">
        <f t="shared" si="1"/>
        <v>10.2176</v>
      </c>
      <c r="N30" s="25">
        <f t="shared" si="1"/>
        <v>2.9016</v>
      </c>
      <c r="O30" s="25">
        <f t="shared" si="1"/>
        <v>2.4056</v>
      </c>
      <c r="P30" s="25">
        <f t="shared" si="1"/>
        <v>2.0584</v>
      </c>
      <c r="Q30" s="25">
        <f t="shared" si="1"/>
        <v>0.372</v>
      </c>
      <c r="R30" s="25">
        <f t="shared" si="1"/>
        <v>5.3568</v>
      </c>
      <c r="S30" s="25">
        <f t="shared" si="1"/>
        <v>10.54</v>
      </c>
      <c r="T30" s="25">
        <f t="shared" si="1"/>
        <v>9.7092</v>
      </c>
      <c r="U30" s="25">
        <f t="shared" si="1"/>
        <v>0.992</v>
      </c>
      <c r="V30" s="25">
        <f t="shared" si="1"/>
        <v>20.6956</v>
      </c>
      <c r="W30" s="25">
        <f t="shared" si="1"/>
        <v>3.7572</v>
      </c>
      <c r="X30" s="25">
        <f t="shared" si="1"/>
        <v>1.798</v>
      </c>
      <c r="Y30" s="25">
        <f t="shared" si="1"/>
        <v>3.348</v>
      </c>
      <c r="Z30" s="25">
        <f t="shared" si="1"/>
        <v>6.696</v>
      </c>
      <c r="AA30" s="25">
        <v>0.38</v>
      </c>
      <c r="AB30" s="25">
        <v>13</v>
      </c>
      <c r="AC30" s="25">
        <v>1</v>
      </c>
      <c r="AD30" s="25">
        <v>0.5</v>
      </c>
      <c r="AE30" s="25">
        <v>0.6</v>
      </c>
      <c r="AF30" s="24"/>
    </row>
    <row r="31" ht="15.6" spans="1:32">
      <c r="A31" s="48" t="s">
        <v>46</v>
      </c>
      <c r="B31" s="49"/>
      <c r="C31" s="50">
        <f t="shared" ref="C31:AA31" si="2">ROUND(C30,2)</f>
        <v>46</v>
      </c>
      <c r="D31" s="51">
        <f t="shared" si="2"/>
        <v>2.19</v>
      </c>
      <c r="E31" s="50">
        <f t="shared" si="2"/>
        <v>5.4</v>
      </c>
      <c r="F31" s="51">
        <f t="shared" si="2"/>
        <v>0.08</v>
      </c>
      <c r="G31" s="50">
        <f t="shared" si="2"/>
        <v>1.86</v>
      </c>
      <c r="H31" s="51">
        <f t="shared" si="2"/>
        <v>2.6</v>
      </c>
      <c r="I31" s="51">
        <f t="shared" si="2"/>
        <v>5.46</v>
      </c>
      <c r="J31" s="51">
        <f t="shared" si="2"/>
        <v>0.22</v>
      </c>
      <c r="K31" s="51">
        <f t="shared" si="2"/>
        <v>3.72</v>
      </c>
      <c r="L31" s="51">
        <f t="shared" si="2"/>
        <v>5.9</v>
      </c>
      <c r="M31" s="51">
        <f t="shared" si="2"/>
        <v>10.22</v>
      </c>
      <c r="N31" s="51">
        <f t="shared" si="2"/>
        <v>2.9</v>
      </c>
      <c r="O31" s="51">
        <f t="shared" si="2"/>
        <v>2.41</v>
      </c>
      <c r="P31" s="59">
        <f t="shared" si="2"/>
        <v>2.06</v>
      </c>
      <c r="Q31" s="59">
        <f t="shared" si="2"/>
        <v>0.37</v>
      </c>
      <c r="R31" s="59">
        <f t="shared" si="2"/>
        <v>5.36</v>
      </c>
      <c r="S31" s="59">
        <f t="shared" si="2"/>
        <v>10.54</v>
      </c>
      <c r="T31" s="59">
        <f t="shared" si="2"/>
        <v>9.71</v>
      </c>
      <c r="U31" s="59">
        <f t="shared" si="2"/>
        <v>0.99</v>
      </c>
      <c r="V31" s="59">
        <f t="shared" si="2"/>
        <v>20.7</v>
      </c>
      <c r="W31" s="59">
        <f t="shared" si="2"/>
        <v>3.76</v>
      </c>
      <c r="X31" s="59">
        <f t="shared" si="2"/>
        <v>1.8</v>
      </c>
      <c r="Y31" s="59">
        <f t="shared" si="2"/>
        <v>3.35</v>
      </c>
      <c r="Z31" s="59">
        <f t="shared" si="2"/>
        <v>6.7</v>
      </c>
      <c r="AA31" s="59">
        <v>0.38</v>
      </c>
      <c r="AB31" s="59">
        <v>13</v>
      </c>
      <c r="AC31" s="59">
        <v>1</v>
      </c>
      <c r="AD31" s="59">
        <v>0.5</v>
      </c>
      <c r="AE31" s="84">
        <v>0.6</v>
      </c>
      <c r="AF31" s="70"/>
    </row>
    <row r="32" ht="15.6" spans="1:32">
      <c r="A32" s="48" t="s">
        <v>47</v>
      </c>
      <c r="B32" s="49"/>
      <c r="C32" s="50">
        <v>77</v>
      </c>
      <c r="D32" s="52">
        <v>770</v>
      </c>
      <c r="E32" s="52">
        <v>70</v>
      </c>
      <c r="F32" s="52">
        <v>1480</v>
      </c>
      <c r="G32" s="51">
        <v>105.55</v>
      </c>
      <c r="H32" s="51">
        <v>100</v>
      </c>
      <c r="I32" s="51">
        <v>68.65</v>
      </c>
      <c r="J32" s="51">
        <v>180</v>
      </c>
      <c r="K32" s="52">
        <v>68</v>
      </c>
      <c r="L32" s="52">
        <v>43</v>
      </c>
      <c r="M32" s="51">
        <v>45</v>
      </c>
      <c r="N32" s="51">
        <v>39</v>
      </c>
      <c r="O32" s="51">
        <v>60</v>
      </c>
      <c r="P32" s="59">
        <v>220</v>
      </c>
      <c r="Q32" s="59">
        <v>750</v>
      </c>
      <c r="R32" s="59">
        <v>45</v>
      </c>
      <c r="S32" s="59">
        <v>205</v>
      </c>
      <c r="T32" s="59">
        <v>220</v>
      </c>
      <c r="U32" s="59">
        <v>366.16</v>
      </c>
      <c r="V32" s="59">
        <v>95</v>
      </c>
      <c r="W32" s="59">
        <v>150</v>
      </c>
      <c r="X32" s="59">
        <v>90</v>
      </c>
      <c r="Y32" s="59">
        <v>225</v>
      </c>
      <c r="Z32" s="59">
        <v>59</v>
      </c>
      <c r="AA32" s="59">
        <v>360</v>
      </c>
      <c r="AB32" s="59">
        <v>11</v>
      </c>
      <c r="AC32" s="59">
        <v>12</v>
      </c>
      <c r="AD32" s="84">
        <v>13</v>
      </c>
      <c r="AE32" s="84">
        <v>66</v>
      </c>
      <c r="AF32" s="70"/>
    </row>
    <row r="33" ht="16.35" spans="1:32">
      <c r="A33" s="53" t="s">
        <v>48</v>
      </c>
      <c r="B33" s="54"/>
      <c r="C33" s="55">
        <f t="shared" ref="C33:AE33" si="3">C31*C32</f>
        <v>3542</v>
      </c>
      <c r="D33" s="55">
        <f t="shared" si="3"/>
        <v>1686.3</v>
      </c>
      <c r="E33" s="55">
        <f t="shared" si="3"/>
        <v>378</v>
      </c>
      <c r="F33" s="55">
        <f t="shared" si="3"/>
        <v>118.4</v>
      </c>
      <c r="G33" s="55">
        <f t="shared" si="3"/>
        <v>196.323</v>
      </c>
      <c r="H33" s="55">
        <f t="shared" si="3"/>
        <v>260</v>
      </c>
      <c r="I33" s="55">
        <f t="shared" si="3"/>
        <v>374.829</v>
      </c>
      <c r="J33" s="55">
        <f t="shared" si="3"/>
        <v>39.6</v>
      </c>
      <c r="K33" s="55">
        <f t="shared" si="3"/>
        <v>252.96</v>
      </c>
      <c r="L33" s="55">
        <f t="shared" si="3"/>
        <v>253.7</v>
      </c>
      <c r="M33" s="55">
        <f t="shared" si="3"/>
        <v>459.9</v>
      </c>
      <c r="N33" s="55">
        <f t="shared" si="3"/>
        <v>113.1</v>
      </c>
      <c r="O33" s="55">
        <f t="shared" si="3"/>
        <v>144.6</v>
      </c>
      <c r="P33" s="55">
        <f t="shared" si="3"/>
        <v>453.2</v>
      </c>
      <c r="Q33" s="55">
        <f t="shared" si="3"/>
        <v>277.5</v>
      </c>
      <c r="R33" s="55">
        <f t="shared" si="3"/>
        <v>241.2</v>
      </c>
      <c r="S33" s="55">
        <f t="shared" si="3"/>
        <v>2160.7</v>
      </c>
      <c r="T33" s="55">
        <f t="shared" si="3"/>
        <v>2136.2</v>
      </c>
      <c r="U33" s="55">
        <f t="shared" si="3"/>
        <v>362.4984</v>
      </c>
      <c r="V33" s="55">
        <f t="shared" si="3"/>
        <v>1966.5</v>
      </c>
      <c r="W33" s="55">
        <f t="shared" si="3"/>
        <v>564</v>
      </c>
      <c r="X33" s="55">
        <f t="shared" si="3"/>
        <v>162</v>
      </c>
      <c r="Y33" s="55">
        <f t="shared" si="3"/>
        <v>753.75</v>
      </c>
      <c r="Z33" s="55">
        <f t="shared" si="3"/>
        <v>395.3</v>
      </c>
      <c r="AA33" s="55">
        <f t="shared" si="3"/>
        <v>136.8</v>
      </c>
      <c r="AB33" s="55">
        <f t="shared" si="3"/>
        <v>143</v>
      </c>
      <c r="AC33" s="55">
        <f t="shared" si="3"/>
        <v>12</v>
      </c>
      <c r="AD33" s="55">
        <f t="shared" si="3"/>
        <v>6.5</v>
      </c>
      <c r="AE33" s="55">
        <f t="shared" si="3"/>
        <v>39.6</v>
      </c>
      <c r="AF33" s="71">
        <f>SUM(C33:AE33)</f>
        <v>17630.4604</v>
      </c>
    </row>
    <row r="34" ht="15.6" spans="1:32">
      <c r="A34" s="56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>
        <f>AF33/AF2</f>
        <v>142.181132258065</v>
      </c>
    </row>
    <row r="35" customFormat="1" ht="27" customHeight="1" spans="2:13">
      <c r="B35" s="58" t="s">
        <v>74</v>
      </c>
      <c r="M35" s="57"/>
    </row>
    <row r="36" customFormat="1" ht="27" customHeight="1" spans="2:13">
      <c r="B36" s="58" t="s">
        <v>75</v>
      </c>
      <c r="M36" s="57"/>
    </row>
    <row r="37" customFormat="1" ht="27" customHeight="1" spans="2:2">
      <c r="B37" s="58" t="s">
        <v>76</v>
      </c>
    </row>
  </sheetData>
  <mergeCells count="44">
    <mergeCell ref="A1:AE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4"/>
    <mergeCell ref="A25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F2:AF7"/>
    <mergeCell ref="AF9:AF27"/>
  </mergeCells>
  <pageMargins left="0.0784722222222222" right="0.196527777777778" top="1.05069444444444" bottom="1.05069444444444" header="0.708333333333333" footer="0.786805555555556"/>
  <pageSetup paperSize="9" scale="65" orientation="landscape" useFirstPageNumber="1" horizontalDpi="3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A38"/>
  <sheetViews>
    <sheetView workbookViewId="0">
      <pane ySplit="7" topLeftCell="A17" activePane="bottomLeft" state="frozen"/>
      <selection/>
      <selection pane="bottomLeft" activeCell="A31" sqref="$A31:$XFD31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3" width="7" customWidth="1"/>
    <col min="4" max="4" width="7.11111111111111" customWidth="1"/>
    <col min="5" max="5" width="6.22222222222222" customWidth="1"/>
    <col min="6" max="6" width="6.11111111111111" customWidth="1"/>
    <col min="7" max="7" width="6.66666666666667" customWidth="1"/>
    <col min="8" max="8" width="7.33333333333333" style="104" customWidth="1"/>
    <col min="9" max="9" width="6.22222222222222" style="104" customWidth="1"/>
    <col min="10" max="11" width="6.11111111111111" customWidth="1"/>
    <col min="12" max="12" width="7" customWidth="1"/>
    <col min="13" max="13" width="7.33333333333333" customWidth="1"/>
    <col min="14" max="14" width="6.22222222222222" customWidth="1"/>
    <col min="15" max="15" width="5.44444444444444" customWidth="1"/>
    <col min="16" max="16" width="6.11111111111111" customWidth="1"/>
    <col min="17" max="17" width="7" customWidth="1"/>
    <col min="18" max="18" width="6.11111111111111" customWidth="1"/>
    <col min="19" max="19" width="6" customWidth="1"/>
    <col min="20" max="20" width="5" customWidth="1"/>
    <col min="21" max="21" width="7" customWidth="1"/>
    <col min="22" max="23" width="6.22222222222222" customWidth="1"/>
    <col min="24" max="24" width="6.33333333333333" customWidth="1"/>
    <col min="25" max="25" width="6.77777777777778" customWidth="1"/>
    <col min="26" max="26" width="5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105"/>
      <c r="B2" s="86" t="s">
        <v>198</v>
      </c>
      <c r="C2" s="5" t="s">
        <v>2</v>
      </c>
      <c r="D2" s="5" t="s">
        <v>3</v>
      </c>
      <c r="E2" s="5" t="s">
        <v>4</v>
      </c>
      <c r="F2" s="5" t="s">
        <v>81</v>
      </c>
      <c r="G2" s="5" t="s">
        <v>21</v>
      </c>
      <c r="H2" s="106" t="s">
        <v>8</v>
      </c>
      <c r="I2" s="106" t="s">
        <v>7</v>
      </c>
      <c r="J2" s="5" t="s">
        <v>10</v>
      </c>
      <c r="K2" s="5" t="s">
        <v>11</v>
      </c>
      <c r="L2" s="5" t="s">
        <v>18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80</v>
      </c>
      <c r="R2" s="5" t="s">
        <v>96</v>
      </c>
      <c r="S2" s="5" t="s">
        <v>149</v>
      </c>
      <c r="T2" s="5" t="s">
        <v>19</v>
      </c>
      <c r="U2" s="5" t="s">
        <v>20</v>
      </c>
      <c r="V2" s="5" t="s">
        <v>12</v>
      </c>
      <c r="W2" s="5" t="s">
        <v>59</v>
      </c>
      <c r="X2" s="5" t="s">
        <v>53</v>
      </c>
      <c r="Y2" s="5" t="s">
        <v>178</v>
      </c>
      <c r="Z2" s="79" t="s">
        <v>26</v>
      </c>
      <c r="AA2" s="118">
        <v>116</v>
      </c>
    </row>
    <row r="3" spans="1:27">
      <c r="A3" s="107"/>
      <c r="B3" s="87"/>
      <c r="C3" s="9"/>
      <c r="D3" s="9"/>
      <c r="E3" s="9"/>
      <c r="F3" s="9"/>
      <c r="G3" s="9"/>
      <c r="H3" s="108"/>
      <c r="I3" s="10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80"/>
      <c r="AA3" s="119"/>
    </row>
    <row r="4" spans="1:27">
      <c r="A4" s="107"/>
      <c r="B4" s="87"/>
      <c r="C4" s="9"/>
      <c r="D4" s="9"/>
      <c r="E4" s="9"/>
      <c r="F4" s="9"/>
      <c r="G4" s="9"/>
      <c r="H4" s="108"/>
      <c r="I4" s="10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0"/>
      <c r="AA4" s="119"/>
    </row>
    <row r="5" ht="12" customHeight="1" spans="1:27">
      <c r="A5" s="107"/>
      <c r="B5" s="87"/>
      <c r="C5" s="9"/>
      <c r="D5" s="9"/>
      <c r="E5" s="9"/>
      <c r="F5" s="9"/>
      <c r="G5" s="9"/>
      <c r="H5" s="108"/>
      <c r="I5" s="10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0"/>
      <c r="AA5" s="119"/>
    </row>
    <row r="6" spans="1:27">
      <c r="A6" s="107"/>
      <c r="B6" s="87"/>
      <c r="C6" s="9"/>
      <c r="D6" s="9"/>
      <c r="E6" s="9"/>
      <c r="F6" s="9"/>
      <c r="G6" s="9"/>
      <c r="H6" s="108"/>
      <c r="I6" s="10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80"/>
      <c r="AA6" s="119"/>
    </row>
    <row r="7" ht="28" customHeight="1" spans="1:27">
      <c r="A7" s="109"/>
      <c r="B7" s="89"/>
      <c r="C7" s="13"/>
      <c r="D7" s="13"/>
      <c r="E7" s="13"/>
      <c r="F7" s="13"/>
      <c r="G7" s="13"/>
      <c r="H7" s="110"/>
      <c r="I7" s="110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81"/>
      <c r="AA7" s="120"/>
    </row>
    <row r="8" ht="15" customHeight="1" spans="1:27">
      <c r="A8" s="111"/>
      <c r="B8" s="112"/>
      <c r="C8" s="113">
        <v>1</v>
      </c>
      <c r="D8" s="113">
        <v>2</v>
      </c>
      <c r="E8" s="113">
        <v>3</v>
      </c>
      <c r="F8" s="113">
        <v>4</v>
      </c>
      <c r="G8" s="113">
        <v>5</v>
      </c>
      <c r="H8" s="113">
        <v>6</v>
      </c>
      <c r="I8" s="113">
        <v>7</v>
      </c>
      <c r="J8" s="113">
        <v>8</v>
      </c>
      <c r="K8" s="113">
        <v>9</v>
      </c>
      <c r="L8" s="113">
        <v>10</v>
      </c>
      <c r="M8" s="113">
        <v>11</v>
      </c>
      <c r="N8" s="113">
        <v>12</v>
      </c>
      <c r="O8" s="113">
        <v>13</v>
      </c>
      <c r="P8" s="113">
        <v>14</v>
      </c>
      <c r="Q8" s="113">
        <v>15</v>
      </c>
      <c r="R8" s="113">
        <v>16</v>
      </c>
      <c r="S8" s="113">
        <v>17</v>
      </c>
      <c r="T8" s="113">
        <v>18</v>
      </c>
      <c r="U8" s="113">
        <v>19</v>
      </c>
      <c r="V8" s="113">
        <v>20</v>
      </c>
      <c r="W8" s="113">
        <v>21</v>
      </c>
      <c r="X8" s="113">
        <v>22</v>
      </c>
      <c r="Y8" s="113">
        <v>23</v>
      </c>
      <c r="Z8" s="113">
        <v>24</v>
      </c>
      <c r="AA8" s="121" t="s">
        <v>28</v>
      </c>
    </row>
    <row r="9" spans="1:27">
      <c r="A9" s="18" t="s">
        <v>29</v>
      </c>
      <c r="B9" s="19" t="s">
        <v>150</v>
      </c>
      <c r="C9" s="20"/>
      <c r="D9" s="21">
        <v>0.0062</v>
      </c>
      <c r="E9" s="21">
        <v>0.0064</v>
      </c>
      <c r="F9" s="21">
        <v>0.043</v>
      </c>
      <c r="G9" s="21">
        <v>0.011</v>
      </c>
      <c r="H9" s="22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60"/>
      <c r="W9" s="60"/>
      <c r="X9" s="60"/>
      <c r="Y9" s="60"/>
      <c r="Z9" s="122"/>
      <c r="AA9" s="68" t="s">
        <v>101</v>
      </c>
    </row>
    <row r="10" spans="1:27">
      <c r="A10" s="23"/>
      <c r="B10" s="24" t="s">
        <v>65</v>
      </c>
      <c r="C10" s="25"/>
      <c r="D10" s="26"/>
      <c r="E10" s="26">
        <v>0.0084</v>
      </c>
      <c r="F10" s="26"/>
      <c r="G10" s="26"/>
      <c r="H10" s="27">
        <v>0.0006</v>
      </c>
      <c r="I10" s="27">
        <v>0.0021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1"/>
      <c r="W10" s="61"/>
      <c r="X10" s="61"/>
      <c r="Y10" s="61"/>
      <c r="Z10" s="84"/>
      <c r="AA10" s="69"/>
    </row>
    <row r="11" spans="1:27">
      <c r="A11" s="23"/>
      <c r="B11" s="28" t="s">
        <v>66</v>
      </c>
      <c r="C11" s="25"/>
      <c r="D11" s="26">
        <v>0.0109</v>
      </c>
      <c r="E11" s="26"/>
      <c r="F11" s="26"/>
      <c r="G11" s="26"/>
      <c r="H11" s="27"/>
      <c r="I11" s="27"/>
      <c r="J11" s="26">
        <v>0.032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1"/>
      <c r="W11" s="61"/>
      <c r="X11" s="61"/>
      <c r="Y11" s="61"/>
      <c r="Z11" s="84"/>
      <c r="AA11" s="69"/>
    </row>
    <row r="12" spans="1:27">
      <c r="A12" s="23"/>
      <c r="B12" s="24"/>
      <c r="C12" s="25"/>
      <c r="D12" s="26"/>
      <c r="E12" s="26"/>
      <c r="F12" s="26"/>
      <c r="G12" s="26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1"/>
      <c r="W12" s="61"/>
      <c r="X12" s="61"/>
      <c r="Y12" s="61"/>
      <c r="Z12" s="84"/>
      <c r="AA12" s="69"/>
    </row>
    <row r="13" ht="13.95" spans="1:27">
      <c r="A13" s="29"/>
      <c r="B13" s="30"/>
      <c r="C13" s="31"/>
      <c r="D13" s="32"/>
      <c r="E13" s="32"/>
      <c r="F13" s="32"/>
      <c r="G13" s="32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62"/>
      <c r="W13" s="62"/>
      <c r="X13" s="62"/>
      <c r="Y13" s="62"/>
      <c r="Z13" s="123"/>
      <c r="AA13" s="69"/>
    </row>
    <row r="14" spans="1:27">
      <c r="A14" s="18" t="s">
        <v>34</v>
      </c>
      <c r="B14" s="19" t="s">
        <v>18</v>
      </c>
      <c r="C14" s="20"/>
      <c r="D14" s="21"/>
      <c r="E14" s="21"/>
      <c r="F14" s="21"/>
      <c r="G14" s="21"/>
      <c r="H14" s="22"/>
      <c r="I14" s="22"/>
      <c r="J14" s="21"/>
      <c r="K14" s="21"/>
      <c r="L14" s="21">
        <v>0.134</v>
      </c>
      <c r="M14" s="21"/>
      <c r="N14" s="21"/>
      <c r="O14" s="21"/>
      <c r="P14" s="21"/>
      <c r="Q14" s="21"/>
      <c r="R14" s="21"/>
      <c r="S14" s="21"/>
      <c r="T14" s="21"/>
      <c r="U14" s="21"/>
      <c r="V14" s="60"/>
      <c r="W14" s="60"/>
      <c r="X14" s="60"/>
      <c r="Y14" s="60"/>
      <c r="Z14" s="122"/>
      <c r="AA14" s="69"/>
    </row>
    <row r="15" spans="1:27">
      <c r="A15" s="23"/>
      <c r="B15" s="24"/>
      <c r="C15" s="25"/>
      <c r="D15" s="26"/>
      <c r="E15" s="26"/>
      <c r="F15" s="26"/>
      <c r="G15" s="26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1"/>
      <c r="W15" s="61"/>
      <c r="X15" s="61"/>
      <c r="Y15" s="61"/>
      <c r="Z15" s="84"/>
      <c r="AA15" s="69"/>
    </row>
    <row r="16" spans="1:27">
      <c r="A16" s="23"/>
      <c r="B16" s="24"/>
      <c r="C16" s="25"/>
      <c r="D16" s="26"/>
      <c r="E16" s="26"/>
      <c r="F16" s="26"/>
      <c r="G16" s="26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1"/>
      <c r="W16" s="61"/>
      <c r="X16" s="61"/>
      <c r="Y16" s="61"/>
      <c r="Z16" s="84"/>
      <c r="AA16" s="69"/>
    </row>
    <row r="17" ht="13.95" spans="1:27">
      <c r="A17" s="34"/>
      <c r="B17" s="30"/>
      <c r="C17" s="35"/>
      <c r="D17" s="36"/>
      <c r="E17" s="36"/>
      <c r="F17" s="36"/>
      <c r="G17" s="36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63"/>
      <c r="W17" s="63"/>
      <c r="X17" s="63"/>
      <c r="Y17" s="63"/>
      <c r="Z17" s="124"/>
      <c r="AA17" s="69"/>
    </row>
    <row r="18" ht="26.4" spans="1:27">
      <c r="A18" s="38" t="s">
        <v>35</v>
      </c>
      <c r="B18" s="39" t="s">
        <v>179</v>
      </c>
      <c r="C18" s="20"/>
      <c r="D18" s="21"/>
      <c r="E18" s="21"/>
      <c r="F18" s="21"/>
      <c r="G18" s="21"/>
      <c r="H18" s="22"/>
      <c r="I18" s="22"/>
      <c r="J18" s="21"/>
      <c r="K18" s="21"/>
      <c r="L18" s="21"/>
      <c r="M18" s="21">
        <v>0.0843</v>
      </c>
      <c r="N18" s="21">
        <v>0.0103</v>
      </c>
      <c r="O18" s="21">
        <v>0.01</v>
      </c>
      <c r="P18" s="21">
        <v>0.002322</v>
      </c>
      <c r="Q18" s="21">
        <v>0.0754</v>
      </c>
      <c r="R18" s="21">
        <v>0.052</v>
      </c>
      <c r="S18" s="21"/>
      <c r="T18" s="21"/>
      <c r="U18" s="21"/>
      <c r="V18" s="60"/>
      <c r="W18" s="60">
        <v>0.0089</v>
      </c>
      <c r="X18" s="60"/>
      <c r="Y18" s="60"/>
      <c r="Z18" s="122"/>
      <c r="AA18" s="69"/>
    </row>
    <row r="19" spans="1:27">
      <c r="A19" s="40"/>
      <c r="B19" s="41" t="s">
        <v>199</v>
      </c>
      <c r="C19" s="25"/>
      <c r="D19" s="26"/>
      <c r="E19" s="26"/>
      <c r="F19" s="26"/>
      <c r="G19" s="26"/>
      <c r="H19" s="27"/>
      <c r="I19" s="27"/>
      <c r="J19" s="26"/>
      <c r="K19" s="26"/>
      <c r="L19" s="26"/>
      <c r="M19" s="26"/>
      <c r="N19" s="26">
        <v>0.007</v>
      </c>
      <c r="O19" s="26"/>
      <c r="P19" s="26">
        <v>0.006444</v>
      </c>
      <c r="Q19" s="26"/>
      <c r="R19" s="26"/>
      <c r="S19" s="26"/>
      <c r="T19" s="26">
        <v>0.0064</v>
      </c>
      <c r="U19" s="26">
        <v>0.0604</v>
      </c>
      <c r="V19" s="61"/>
      <c r="W19" s="61"/>
      <c r="X19" s="61"/>
      <c r="Y19" s="61"/>
      <c r="Z19" s="84"/>
      <c r="AA19" s="69"/>
    </row>
    <row r="20" spans="1:27">
      <c r="A20" s="40"/>
      <c r="B20" s="41" t="s">
        <v>105</v>
      </c>
      <c r="C20" s="25">
        <v>0.03965</v>
      </c>
      <c r="D20" s="26">
        <v>0.005</v>
      </c>
      <c r="E20" s="26"/>
      <c r="F20" s="26"/>
      <c r="G20" s="26"/>
      <c r="H20" s="27"/>
      <c r="I20" s="27"/>
      <c r="J20" s="26"/>
      <c r="K20" s="26"/>
      <c r="L20" s="26"/>
      <c r="M20" s="26">
        <v>0.2242</v>
      </c>
      <c r="N20" s="26"/>
      <c r="O20" s="26"/>
      <c r="P20" s="26"/>
      <c r="Q20" s="26"/>
      <c r="R20" s="26"/>
      <c r="S20" s="26"/>
      <c r="T20" s="26"/>
      <c r="U20" s="26"/>
      <c r="V20" s="61"/>
      <c r="W20" s="61"/>
      <c r="X20" s="61"/>
      <c r="Y20" s="61"/>
      <c r="Z20" s="84"/>
      <c r="AA20" s="69"/>
    </row>
    <row r="21" spans="1:27">
      <c r="A21" s="40"/>
      <c r="B21" s="41" t="s">
        <v>152</v>
      </c>
      <c r="C21" s="25"/>
      <c r="D21" s="26"/>
      <c r="E21" s="26"/>
      <c r="F21" s="26"/>
      <c r="G21" s="26"/>
      <c r="H21" s="27"/>
      <c r="I21" s="27"/>
      <c r="J21" s="26"/>
      <c r="K21" s="26"/>
      <c r="L21" s="26"/>
      <c r="M21" s="26"/>
      <c r="N21" s="26">
        <v>0.006</v>
      </c>
      <c r="O21" s="26"/>
      <c r="P21" s="26">
        <v>0.0033</v>
      </c>
      <c r="Q21" s="26"/>
      <c r="R21" s="26"/>
      <c r="S21" s="26">
        <v>0.0379</v>
      </c>
      <c r="T21" s="26"/>
      <c r="U21" s="26"/>
      <c r="V21" s="61"/>
      <c r="W21" s="61"/>
      <c r="X21" s="61"/>
      <c r="Y21" s="61"/>
      <c r="Z21" s="84"/>
      <c r="AA21" s="69"/>
    </row>
    <row r="22" spans="1:27">
      <c r="A22" s="40"/>
      <c r="B22" s="41" t="s">
        <v>200</v>
      </c>
      <c r="C22" s="25"/>
      <c r="D22" s="26"/>
      <c r="E22" s="26">
        <v>0.008</v>
      </c>
      <c r="F22" s="26"/>
      <c r="G22" s="26"/>
      <c r="H22" s="27"/>
      <c r="I22" s="27"/>
      <c r="J22" s="26"/>
      <c r="K22" s="26"/>
      <c r="L22" s="26">
        <v>0.03</v>
      </c>
      <c r="M22" s="26"/>
      <c r="N22" s="26"/>
      <c r="O22" s="26"/>
      <c r="P22" s="26"/>
      <c r="Q22" s="26"/>
      <c r="R22" s="26"/>
      <c r="S22" s="26"/>
      <c r="T22" s="26"/>
      <c r="U22" s="26"/>
      <c r="V22" s="61">
        <v>0.0134</v>
      </c>
      <c r="W22" s="61"/>
      <c r="X22" s="61"/>
      <c r="Y22" s="61"/>
      <c r="Z22" s="84"/>
      <c r="AA22" s="69"/>
    </row>
    <row r="23" spans="1:27">
      <c r="A23" s="40"/>
      <c r="B23" s="28" t="s">
        <v>41</v>
      </c>
      <c r="C23" s="25"/>
      <c r="D23" s="26"/>
      <c r="E23" s="26"/>
      <c r="F23" s="26"/>
      <c r="G23" s="26"/>
      <c r="H23" s="27"/>
      <c r="I23" s="27"/>
      <c r="J23" s="26"/>
      <c r="K23" s="26">
        <v>0.0484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61"/>
      <c r="W23" s="61"/>
      <c r="X23" s="61"/>
      <c r="Y23" s="61"/>
      <c r="Z23" s="84"/>
      <c r="AA23" s="69"/>
    </row>
    <row r="24" ht="13.95" spans="1:27">
      <c r="A24" s="43"/>
      <c r="B24" s="44"/>
      <c r="C24" s="31"/>
      <c r="D24" s="32"/>
      <c r="E24" s="32"/>
      <c r="F24" s="32"/>
      <c r="G24" s="32"/>
      <c r="H24" s="33"/>
      <c r="I24" s="33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62"/>
      <c r="W24" s="62"/>
      <c r="X24" s="62"/>
      <c r="Y24" s="62"/>
      <c r="Z24" s="123"/>
      <c r="AA24" s="69"/>
    </row>
    <row r="25" spans="1:27">
      <c r="A25" s="38" t="s">
        <v>42</v>
      </c>
      <c r="B25" s="19" t="s">
        <v>122</v>
      </c>
      <c r="C25" s="20">
        <v>0.15</v>
      </c>
      <c r="D25" s="21"/>
      <c r="E25" s="21">
        <v>0.0063</v>
      </c>
      <c r="F25" s="21"/>
      <c r="G25" s="21"/>
      <c r="H25" s="22"/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60"/>
      <c r="W25" s="60"/>
      <c r="X25" s="60">
        <v>0.015</v>
      </c>
      <c r="Y25" s="60"/>
      <c r="Z25" s="122"/>
      <c r="AA25" s="69"/>
    </row>
    <row r="26" spans="1:27">
      <c r="A26" s="40"/>
      <c r="B26" s="24" t="s">
        <v>73</v>
      </c>
      <c r="C26" s="25"/>
      <c r="D26" s="26"/>
      <c r="E26" s="26">
        <v>0.0072</v>
      </c>
      <c r="F26" s="26"/>
      <c r="G26" s="26"/>
      <c r="H26" s="27">
        <v>0.0006</v>
      </c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61"/>
      <c r="W26" s="61"/>
      <c r="X26" s="61"/>
      <c r="Y26" s="61"/>
      <c r="Z26" s="84"/>
      <c r="AA26" s="69"/>
    </row>
    <row r="27" spans="1:27">
      <c r="A27" s="40"/>
      <c r="B27" s="24" t="s">
        <v>178</v>
      </c>
      <c r="C27" s="25"/>
      <c r="D27" s="26"/>
      <c r="E27" s="26"/>
      <c r="F27" s="26"/>
      <c r="G27" s="26"/>
      <c r="H27" s="27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61"/>
      <c r="W27" s="61"/>
      <c r="X27" s="61"/>
      <c r="Y27" s="61">
        <v>0.0194</v>
      </c>
      <c r="Z27" s="84"/>
      <c r="AA27" s="69"/>
    </row>
    <row r="28" ht="13.95" spans="1:27">
      <c r="A28" s="40"/>
      <c r="B28" s="24"/>
      <c r="C28" s="25"/>
      <c r="D28" s="26"/>
      <c r="E28" s="26"/>
      <c r="F28" s="26"/>
      <c r="G28" s="26"/>
      <c r="H28" s="27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61"/>
      <c r="W28" s="61"/>
      <c r="X28" s="61"/>
      <c r="Y28" s="61"/>
      <c r="Z28" s="84"/>
      <c r="AA28" s="82"/>
    </row>
    <row r="29" ht="13.95" spans="1:27">
      <c r="A29" s="43"/>
      <c r="B29" s="30"/>
      <c r="C29" s="31"/>
      <c r="D29" s="32"/>
      <c r="E29" s="32"/>
      <c r="F29" s="32"/>
      <c r="G29" s="32"/>
      <c r="H29" s="33"/>
      <c r="I29" s="33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62"/>
      <c r="W29" s="62"/>
      <c r="X29" s="62"/>
      <c r="Y29" s="62"/>
      <c r="Z29" s="123">
        <v>1</v>
      </c>
      <c r="AA29" s="125"/>
    </row>
    <row r="30" ht="15.6" spans="1:27">
      <c r="A30" s="46" t="s">
        <v>45</v>
      </c>
      <c r="B30" s="47"/>
      <c r="C30" s="20">
        <f t="shared" ref="C30:AB30" si="0">SUM(C9:C29)</f>
        <v>0.18965</v>
      </c>
      <c r="D30" s="21">
        <f t="shared" si="0"/>
        <v>0.0221</v>
      </c>
      <c r="E30" s="21">
        <f t="shared" si="0"/>
        <v>0.0363</v>
      </c>
      <c r="F30" s="21">
        <f t="shared" si="0"/>
        <v>0.043</v>
      </c>
      <c r="G30" s="21">
        <f t="shared" si="0"/>
        <v>0.011</v>
      </c>
      <c r="H30" s="21">
        <f t="shared" si="0"/>
        <v>0.0012</v>
      </c>
      <c r="I30" s="21">
        <f t="shared" si="0"/>
        <v>0.0021</v>
      </c>
      <c r="J30" s="21">
        <f t="shared" si="0"/>
        <v>0.032</v>
      </c>
      <c r="K30" s="21">
        <f t="shared" si="0"/>
        <v>0.0484</v>
      </c>
      <c r="L30" s="21">
        <f t="shared" si="0"/>
        <v>0.164</v>
      </c>
      <c r="M30" s="21">
        <f t="shared" si="0"/>
        <v>0.3085</v>
      </c>
      <c r="N30" s="21">
        <f t="shared" si="0"/>
        <v>0.0233</v>
      </c>
      <c r="O30" s="21">
        <f t="shared" si="0"/>
        <v>0.01</v>
      </c>
      <c r="P30" s="21">
        <f t="shared" si="0"/>
        <v>0.012066</v>
      </c>
      <c r="Q30" s="21">
        <f t="shared" si="0"/>
        <v>0.0754</v>
      </c>
      <c r="R30" s="21">
        <f t="shared" si="0"/>
        <v>0.052</v>
      </c>
      <c r="S30" s="21">
        <f t="shared" si="0"/>
        <v>0.0379</v>
      </c>
      <c r="T30" s="21">
        <f t="shared" si="0"/>
        <v>0.0064</v>
      </c>
      <c r="U30" s="21">
        <f t="shared" si="0"/>
        <v>0.0604</v>
      </c>
      <c r="V30" s="21">
        <f t="shared" si="0"/>
        <v>0.0134</v>
      </c>
      <c r="W30" s="21">
        <f t="shared" si="0"/>
        <v>0.0089</v>
      </c>
      <c r="X30" s="21">
        <f t="shared" si="0"/>
        <v>0.015</v>
      </c>
      <c r="Y30" s="126">
        <f t="shared" si="0"/>
        <v>0.0194</v>
      </c>
      <c r="Z30" s="127">
        <f t="shared" si="0"/>
        <v>1</v>
      </c>
      <c r="AA30" s="19"/>
    </row>
    <row r="31" ht="15.6" hidden="1" spans="1:27">
      <c r="A31" s="48" t="s">
        <v>46</v>
      </c>
      <c r="B31" s="49"/>
      <c r="C31" s="114">
        <f>116*C30</f>
        <v>21.9994</v>
      </c>
      <c r="D31" s="114">
        <f t="shared" ref="D31:AB31" si="1">116*D30</f>
        <v>2.5636</v>
      </c>
      <c r="E31" s="114">
        <f t="shared" si="1"/>
        <v>4.2108</v>
      </c>
      <c r="F31" s="114">
        <f t="shared" si="1"/>
        <v>4.988</v>
      </c>
      <c r="G31" s="114">
        <f t="shared" si="1"/>
        <v>1.276</v>
      </c>
      <c r="H31" s="114">
        <f t="shared" si="1"/>
        <v>0.1392</v>
      </c>
      <c r="I31" s="114">
        <f t="shared" si="1"/>
        <v>0.2436</v>
      </c>
      <c r="J31" s="114">
        <f t="shared" si="1"/>
        <v>3.712</v>
      </c>
      <c r="K31" s="114">
        <f t="shared" si="1"/>
        <v>5.6144</v>
      </c>
      <c r="L31" s="114">
        <f t="shared" si="1"/>
        <v>19.024</v>
      </c>
      <c r="M31" s="114">
        <f t="shared" si="1"/>
        <v>35.786</v>
      </c>
      <c r="N31" s="114">
        <f t="shared" si="1"/>
        <v>2.7028</v>
      </c>
      <c r="O31" s="114">
        <f t="shared" si="1"/>
        <v>1.16</v>
      </c>
      <c r="P31" s="114">
        <f t="shared" si="1"/>
        <v>1.399656</v>
      </c>
      <c r="Q31" s="114">
        <f t="shared" si="1"/>
        <v>8.7464</v>
      </c>
      <c r="R31" s="114">
        <f t="shared" si="1"/>
        <v>6.032</v>
      </c>
      <c r="S31" s="114">
        <f t="shared" si="1"/>
        <v>4.3964</v>
      </c>
      <c r="T31" s="114">
        <f t="shared" si="1"/>
        <v>0.7424</v>
      </c>
      <c r="U31" s="114">
        <f t="shared" si="1"/>
        <v>7.0064</v>
      </c>
      <c r="V31" s="114">
        <f t="shared" si="1"/>
        <v>1.5544</v>
      </c>
      <c r="W31" s="114">
        <f t="shared" si="1"/>
        <v>1.0324</v>
      </c>
      <c r="X31" s="114">
        <f t="shared" si="1"/>
        <v>1.74</v>
      </c>
      <c r="Y31" s="114">
        <f t="shared" si="1"/>
        <v>2.2504</v>
      </c>
      <c r="Z31" s="114">
        <v>1</v>
      </c>
      <c r="AA31" s="24"/>
    </row>
    <row r="32" ht="15.6" spans="1:27">
      <c r="A32" s="48" t="s">
        <v>46</v>
      </c>
      <c r="B32" s="49"/>
      <c r="C32" s="50">
        <f t="shared" ref="C32:Y32" si="2">ROUND(C31,2)</f>
        <v>22</v>
      </c>
      <c r="D32" s="51">
        <f t="shared" si="2"/>
        <v>2.56</v>
      </c>
      <c r="E32" s="51">
        <f t="shared" si="2"/>
        <v>4.21</v>
      </c>
      <c r="F32" s="51">
        <f t="shared" si="2"/>
        <v>4.99</v>
      </c>
      <c r="G32" s="51">
        <f t="shared" si="2"/>
        <v>1.28</v>
      </c>
      <c r="H32" s="115">
        <f t="shared" si="2"/>
        <v>0.14</v>
      </c>
      <c r="I32" s="115">
        <f t="shared" si="2"/>
        <v>0.24</v>
      </c>
      <c r="J32" s="51">
        <f t="shared" si="2"/>
        <v>3.71</v>
      </c>
      <c r="K32" s="51">
        <f t="shared" si="2"/>
        <v>5.61</v>
      </c>
      <c r="L32" s="51">
        <f t="shared" si="2"/>
        <v>19.02</v>
      </c>
      <c r="M32" s="51">
        <f t="shared" si="2"/>
        <v>35.79</v>
      </c>
      <c r="N32" s="59">
        <f t="shared" si="2"/>
        <v>2.7</v>
      </c>
      <c r="O32" s="59">
        <f t="shared" si="2"/>
        <v>1.16</v>
      </c>
      <c r="P32" s="59">
        <f t="shared" si="2"/>
        <v>1.4</v>
      </c>
      <c r="Q32" s="59">
        <f t="shared" si="2"/>
        <v>8.75</v>
      </c>
      <c r="R32" s="59">
        <f t="shared" si="2"/>
        <v>6.03</v>
      </c>
      <c r="S32" s="59">
        <f t="shared" si="2"/>
        <v>4.4</v>
      </c>
      <c r="T32" s="59">
        <f t="shared" si="2"/>
        <v>0.74</v>
      </c>
      <c r="U32" s="59">
        <f t="shared" si="2"/>
        <v>7.01</v>
      </c>
      <c r="V32" s="59">
        <f t="shared" si="2"/>
        <v>1.55</v>
      </c>
      <c r="W32" s="59">
        <f t="shared" si="2"/>
        <v>1.03</v>
      </c>
      <c r="X32" s="59">
        <f t="shared" si="2"/>
        <v>1.74</v>
      </c>
      <c r="Y32" s="59">
        <f t="shared" si="2"/>
        <v>2.25</v>
      </c>
      <c r="Z32" s="84">
        <v>1</v>
      </c>
      <c r="AA32" s="24"/>
    </row>
    <row r="33" ht="15.6" spans="1:27">
      <c r="A33" s="48" t="s">
        <v>47</v>
      </c>
      <c r="B33" s="49"/>
      <c r="C33" s="50">
        <v>77</v>
      </c>
      <c r="D33" s="52">
        <v>770</v>
      </c>
      <c r="E33" s="52">
        <v>70</v>
      </c>
      <c r="F33" s="51">
        <v>105</v>
      </c>
      <c r="G33" s="51">
        <v>530</v>
      </c>
      <c r="H33" s="52">
        <v>1480</v>
      </c>
      <c r="I33" s="51">
        <v>180</v>
      </c>
      <c r="J33" s="52">
        <v>68</v>
      </c>
      <c r="K33" s="52">
        <v>43</v>
      </c>
      <c r="L33" s="51">
        <v>100</v>
      </c>
      <c r="M33" s="51">
        <v>45</v>
      </c>
      <c r="N33" s="59">
        <v>39</v>
      </c>
      <c r="O33" s="59">
        <v>60</v>
      </c>
      <c r="P33" s="59">
        <v>220</v>
      </c>
      <c r="Q33" s="59">
        <v>220</v>
      </c>
      <c r="R33" s="59">
        <v>120</v>
      </c>
      <c r="S33" s="59">
        <v>200</v>
      </c>
      <c r="T33" s="59">
        <v>90</v>
      </c>
      <c r="U33" s="59">
        <v>450</v>
      </c>
      <c r="V33" s="59">
        <v>225</v>
      </c>
      <c r="W33" s="59">
        <v>366.16</v>
      </c>
      <c r="X33" s="59">
        <v>150</v>
      </c>
      <c r="Y33" s="59">
        <v>200</v>
      </c>
      <c r="Z33" s="84">
        <v>12</v>
      </c>
      <c r="AA33" s="70"/>
    </row>
    <row r="34" ht="16.35" spans="1:27">
      <c r="A34" s="53" t="s">
        <v>48</v>
      </c>
      <c r="B34" s="54"/>
      <c r="C34" s="116">
        <f t="shared" ref="C34:AB34" si="3">C32*C33</f>
        <v>1694</v>
      </c>
      <c r="D34" s="116">
        <f t="shared" si="3"/>
        <v>1971.2</v>
      </c>
      <c r="E34" s="116">
        <f t="shared" si="3"/>
        <v>294.7</v>
      </c>
      <c r="F34" s="116">
        <f t="shared" si="3"/>
        <v>523.95</v>
      </c>
      <c r="G34" s="116">
        <f t="shared" si="3"/>
        <v>678.4</v>
      </c>
      <c r="H34" s="116">
        <f t="shared" si="3"/>
        <v>207.2</v>
      </c>
      <c r="I34" s="116">
        <f t="shared" si="3"/>
        <v>43.2</v>
      </c>
      <c r="J34" s="116">
        <f t="shared" si="3"/>
        <v>252.28</v>
      </c>
      <c r="K34" s="116">
        <f t="shared" si="3"/>
        <v>241.23</v>
      </c>
      <c r="L34" s="116">
        <f t="shared" si="3"/>
        <v>1902</v>
      </c>
      <c r="M34" s="116">
        <f t="shared" si="3"/>
        <v>1610.55</v>
      </c>
      <c r="N34" s="55">
        <f t="shared" si="3"/>
        <v>105.3</v>
      </c>
      <c r="O34" s="55">
        <f t="shared" si="3"/>
        <v>69.6</v>
      </c>
      <c r="P34" s="55">
        <f t="shared" si="3"/>
        <v>308</v>
      </c>
      <c r="Q34" s="55">
        <f t="shared" si="3"/>
        <v>1925</v>
      </c>
      <c r="R34" s="55">
        <f t="shared" si="3"/>
        <v>723.6</v>
      </c>
      <c r="S34" s="55">
        <f t="shared" si="3"/>
        <v>880</v>
      </c>
      <c r="T34" s="55">
        <f t="shared" si="3"/>
        <v>66.6</v>
      </c>
      <c r="U34" s="55">
        <f t="shared" si="3"/>
        <v>3154.5</v>
      </c>
      <c r="V34" s="55">
        <f t="shared" si="3"/>
        <v>348.75</v>
      </c>
      <c r="W34" s="55">
        <f t="shared" si="3"/>
        <v>377.1448</v>
      </c>
      <c r="X34" s="55">
        <f t="shared" si="3"/>
        <v>261</v>
      </c>
      <c r="Y34" s="55">
        <f t="shared" si="3"/>
        <v>450</v>
      </c>
      <c r="Z34" s="55">
        <f t="shared" si="3"/>
        <v>12</v>
      </c>
      <c r="AA34" s="71">
        <f>SUM(C34:Z34)</f>
        <v>18100.2048</v>
      </c>
    </row>
    <row r="35" ht="15.6" spans="1:27">
      <c r="A35" s="56"/>
      <c r="B35" s="56"/>
      <c r="C35" s="77"/>
      <c r="D35" s="77"/>
      <c r="E35" s="77"/>
      <c r="F35" s="77"/>
      <c r="G35" s="77"/>
      <c r="H35" s="117"/>
      <c r="I35" s="11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57">
        <f>AA34/AA2</f>
        <v>156.036248275862</v>
      </c>
    </row>
    <row r="36" customFormat="1" ht="27" customHeight="1" spans="2:13">
      <c r="B36" s="58" t="s">
        <v>74</v>
      </c>
      <c r="M36" s="57"/>
    </row>
    <row r="37" customFormat="1" ht="27" customHeight="1" spans="2:13">
      <c r="B37" s="58" t="s">
        <v>75</v>
      </c>
      <c r="M37" s="57"/>
    </row>
    <row r="38" customFormat="1" ht="27" customHeight="1" spans="2:2">
      <c r="B38" s="58" t="s">
        <v>76</v>
      </c>
    </row>
  </sheetData>
  <mergeCells count="39">
    <mergeCell ref="A1:AA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8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Z36"/>
  <sheetViews>
    <sheetView workbookViewId="0">
      <pane ySplit="7" topLeftCell="A14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3.5555555555556" customWidth="1"/>
    <col min="3" max="3" width="7" customWidth="1"/>
    <col min="4" max="4" width="7.33333333333333" customWidth="1"/>
    <col min="5" max="5" width="6.55555555555556" customWidth="1"/>
    <col min="6" max="6" width="7" customWidth="1"/>
    <col min="7" max="7" width="6.22222222222222" customWidth="1"/>
    <col min="8" max="9" width="6" customWidth="1"/>
    <col min="10" max="10" width="6.66666666666667" customWidth="1"/>
    <col min="11" max="11" width="6.55555555555556" customWidth="1"/>
    <col min="12" max="13" width="7.44444444444444" customWidth="1"/>
    <col min="14" max="14" width="7.11111111111111" customWidth="1"/>
    <col min="15" max="15" width="6.11111111111111" customWidth="1"/>
    <col min="16" max="16" width="5.77777777777778" customWidth="1"/>
    <col min="17" max="17" width="6.22222222222222" customWidth="1"/>
    <col min="18" max="18" width="6.44444444444444" customWidth="1"/>
    <col min="19" max="20" width="6.22222222222222" customWidth="1"/>
    <col min="21" max="21" width="7.11111111111111" customWidth="1"/>
    <col min="22" max="22" width="7.33333333333333" customWidth="1"/>
    <col min="23" max="23" width="5.55555555555556" customWidth="1"/>
    <col min="24" max="24" width="5.44444444444444" customWidth="1"/>
    <col min="25" max="25" width="6.11111111111111" customWidth="1"/>
    <col min="26" max="26" width="9.22222222222222" customWidth="1"/>
  </cols>
  <sheetData>
    <row r="1" s="1" customFormat="1" ht="43" customHeight="1" spans="1:1">
      <c r="A1" s="1" t="s">
        <v>0</v>
      </c>
    </row>
    <row r="2" customHeight="1" spans="1:26">
      <c r="A2" s="105"/>
      <c r="B2" s="86" t="s">
        <v>52</v>
      </c>
      <c r="C2" s="5" t="s">
        <v>2</v>
      </c>
      <c r="D2" s="5" t="s">
        <v>3</v>
      </c>
      <c r="E2" s="5" t="s">
        <v>4</v>
      </c>
      <c r="F2" s="5" t="s">
        <v>8</v>
      </c>
      <c r="G2" s="5" t="s">
        <v>7</v>
      </c>
      <c r="H2" s="5" t="s">
        <v>53</v>
      </c>
      <c r="I2" s="5" t="s">
        <v>54</v>
      </c>
      <c r="J2" s="5" t="s">
        <v>10</v>
      </c>
      <c r="K2" s="5" t="s">
        <v>11</v>
      </c>
      <c r="L2" s="5" t="s">
        <v>55</v>
      </c>
      <c r="M2" s="5" t="s">
        <v>17</v>
      </c>
      <c r="N2" s="5" t="s">
        <v>56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57</v>
      </c>
      <c r="T2" s="5" t="s">
        <v>58</v>
      </c>
      <c r="U2" s="5" t="s">
        <v>59</v>
      </c>
      <c r="V2" s="5" t="s">
        <v>60</v>
      </c>
      <c r="W2" s="5" t="s">
        <v>26</v>
      </c>
      <c r="X2" s="5" t="s">
        <v>61</v>
      </c>
      <c r="Y2" s="79" t="s">
        <v>62</v>
      </c>
      <c r="Z2" s="64">
        <v>150</v>
      </c>
    </row>
    <row r="3" spans="1:26">
      <c r="A3" s="107"/>
      <c r="B3" s="8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0"/>
      <c r="Z3" s="65"/>
    </row>
    <row r="4" spans="1:26">
      <c r="A4" s="107"/>
      <c r="B4" s="8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0"/>
      <c r="Z4" s="65"/>
    </row>
    <row r="5" ht="12" customHeight="1" spans="1:26">
      <c r="A5" s="107"/>
      <c r="B5" s="8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0"/>
      <c r="Z5" s="65"/>
    </row>
    <row r="6" spans="1:26">
      <c r="A6" s="107"/>
      <c r="B6" s="8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0"/>
      <c r="Z6" s="65"/>
    </row>
    <row r="7" ht="28" customHeight="1" spans="1:26">
      <c r="A7" s="189"/>
      <c r="B7" s="8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81"/>
      <c r="Z7" s="66"/>
    </row>
    <row r="8" ht="16" customHeight="1" spans="1:26">
      <c r="A8" s="14"/>
      <c r="B8" s="75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67" t="s">
        <v>28</v>
      </c>
    </row>
    <row r="9" spans="1:26">
      <c r="A9" s="18" t="s">
        <v>29</v>
      </c>
      <c r="B9" s="19" t="s">
        <v>63</v>
      </c>
      <c r="C9" s="20">
        <v>0.15028</v>
      </c>
      <c r="D9" s="21"/>
      <c r="E9" s="21">
        <v>0.0062</v>
      </c>
      <c r="F9" s="22"/>
      <c r="G9" s="22"/>
      <c r="H9" s="21">
        <v>0.015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60"/>
      <c r="Z9" s="68" t="s">
        <v>64</v>
      </c>
    </row>
    <row r="10" spans="1:26">
      <c r="A10" s="23"/>
      <c r="B10" s="24" t="s">
        <v>65</v>
      </c>
      <c r="C10" s="25"/>
      <c r="D10" s="26"/>
      <c r="E10" s="26">
        <v>0.0081</v>
      </c>
      <c r="F10" s="27">
        <v>0.0006</v>
      </c>
      <c r="G10" s="26">
        <v>0.002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61"/>
      <c r="Z10" s="69"/>
    </row>
    <row r="11" spans="1:26">
      <c r="A11" s="23"/>
      <c r="B11" s="28" t="s">
        <v>66</v>
      </c>
      <c r="C11" s="25"/>
      <c r="D11" s="26">
        <v>0.01</v>
      </c>
      <c r="E11" s="26"/>
      <c r="F11" s="27"/>
      <c r="G11" s="27"/>
      <c r="H11" s="26"/>
      <c r="I11" s="26"/>
      <c r="J11" s="26">
        <v>0.0286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61"/>
      <c r="Z11" s="69"/>
    </row>
    <row r="12" spans="1:26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61"/>
      <c r="Z12" s="69"/>
    </row>
    <row r="13" ht="13.95" spans="1:26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62"/>
      <c r="Z13" s="69"/>
    </row>
    <row r="14" spans="1:26">
      <c r="A14" s="18" t="s">
        <v>34</v>
      </c>
      <c r="B14" s="19" t="s">
        <v>55</v>
      </c>
      <c r="C14" s="20"/>
      <c r="D14" s="21"/>
      <c r="E14" s="21"/>
      <c r="F14" s="22"/>
      <c r="G14" s="22"/>
      <c r="H14" s="21"/>
      <c r="I14" s="21"/>
      <c r="J14" s="21"/>
      <c r="K14" s="21"/>
      <c r="L14" s="21">
        <v>0.14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60"/>
      <c r="Z14" s="69"/>
    </row>
    <row r="15" spans="1:26">
      <c r="A15" s="23"/>
      <c r="B15" s="24"/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61"/>
      <c r="Z15" s="69"/>
    </row>
    <row r="16" spans="1:26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61"/>
      <c r="Z16" s="69"/>
    </row>
    <row r="17" ht="13.95" spans="1:26">
      <c r="A17" s="34"/>
      <c r="B17" s="45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63"/>
      <c r="Z17" s="69"/>
    </row>
    <row r="18" ht="26.4" spans="1:26">
      <c r="A18" s="38" t="s">
        <v>35</v>
      </c>
      <c r="B18" s="39" t="s">
        <v>67</v>
      </c>
      <c r="C18" s="20"/>
      <c r="D18" s="21"/>
      <c r="E18" s="21"/>
      <c r="F18" s="22"/>
      <c r="G18" s="22"/>
      <c r="H18" s="21"/>
      <c r="I18" s="21">
        <v>0.005</v>
      </c>
      <c r="J18" s="21"/>
      <c r="K18" s="21"/>
      <c r="L18" s="21"/>
      <c r="M18" s="21">
        <v>0.07412</v>
      </c>
      <c r="N18" s="21"/>
      <c r="O18" s="21">
        <v>0.082</v>
      </c>
      <c r="P18" s="21">
        <v>0.0104</v>
      </c>
      <c r="Q18" s="21">
        <v>0.01</v>
      </c>
      <c r="R18" s="21">
        <v>0.00245</v>
      </c>
      <c r="S18" s="21"/>
      <c r="T18" s="21">
        <v>0.025333</v>
      </c>
      <c r="U18" s="21">
        <v>0.008</v>
      </c>
      <c r="V18" s="21"/>
      <c r="W18" s="21"/>
      <c r="X18" s="21"/>
      <c r="Y18" s="60"/>
      <c r="Z18" s="69"/>
    </row>
    <row r="19" ht="26.4" spans="1:26">
      <c r="A19" s="40"/>
      <c r="B19" s="76" t="s">
        <v>68</v>
      </c>
      <c r="C19" s="25"/>
      <c r="D19" s="26"/>
      <c r="E19" s="26"/>
      <c r="F19" s="27"/>
      <c r="G19" s="27"/>
      <c r="H19" s="26"/>
      <c r="I19" s="26"/>
      <c r="J19" s="26"/>
      <c r="K19" s="26"/>
      <c r="L19" s="26"/>
      <c r="M19" s="26">
        <v>0.0743</v>
      </c>
      <c r="N19" s="26">
        <v>0.188</v>
      </c>
      <c r="O19" s="26"/>
      <c r="P19" s="26"/>
      <c r="Q19" s="26">
        <v>0.02</v>
      </c>
      <c r="R19" s="26">
        <v>0.0064</v>
      </c>
      <c r="S19" s="26"/>
      <c r="T19" s="26"/>
      <c r="U19" s="26"/>
      <c r="V19" s="26"/>
      <c r="W19" s="26"/>
      <c r="X19" s="26"/>
      <c r="Y19" s="61"/>
      <c r="Z19" s="69"/>
    </row>
    <row r="20" spans="1:26">
      <c r="A20" s="40"/>
      <c r="B20" s="41" t="s">
        <v>69</v>
      </c>
      <c r="C20" s="25"/>
      <c r="D20" s="26"/>
      <c r="E20" s="26">
        <v>0.0084</v>
      </c>
      <c r="F20" s="27"/>
      <c r="G20" s="27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>
        <v>0.019</v>
      </c>
      <c r="T20" s="26"/>
      <c r="U20" s="26"/>
      <c r="V20" s="26"/>
      <c r="W20" s="26"/>
      <c r="X20" s="26"/>
      <c r="Y20" s="61"/>
      <c r="Z20" s="69"/>
    </row>
    <row r="21" spans="1:26">
      <c r="A21" s="40"/>
      <c r="B21" s="28" t="s">
        <v>41</v>
      </c>
      <c r="C21" s="25"/>
      <c r="D21" s="26"/>
      <c r="E21" s="26"/>
      <c r="F21" s="27"/>
      <c r="G21" s="27"/>
      <c r="H21" s="26"/>
      <c r="I21" s="26"/>
      <c r="J21" s="26"/>
      <c r="K21" s="26">
        <v>0.048</v>
      </c>
      <c r="L21" s="26"/>
      <c r="M21" s="26"/>
      <c r="N21" s="26"/>
      <c r="O21" s="26"/>
      <c r="P21" s="26"/>
      <c r="Q21" s="26"/>
      <c r="R21" s="26"/>
      <c r="S21" s="26" t="s">
        <v>70</v>
      </c>
      <c r="T21" s="26"/>
      <c r="U21" s="26"/>
      <c r="V21" s="26"/>
      <c r="W21" s="26"/>
      <c r="X21" s="26"/>
      <c r="Y21" s="61"/>
      <c r="Z21" s="69"/>
    </row>
    <row r="22" ht="13.95" spans="1:26">
      <c r="A22" s="43"/>
      <c r="B22" s="44"/>
      <c r="C22" s="31"/>
      <c r="D22" s="32"/>
      <c r="E22" s="32"/>
      <c r="F22" s="33"/>
      <c r="G22" s="33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62"/>
      <c r="Z22" s="69"/>
    </row>
    <row r="23" spans="1:26">
      <c r="A23" s="38" t="s">
        <v>42</v>
      </c>
      <c r="B23" s="19" t="s">
        <v>71</v>
      </c>
      <c r="C23" s="20">
        <v>0.0164</v>
      </c>
      <c r="D23" s="21">
        <v>0.0022</v>
      </c>
      <c r="E23" s="21">
        <v>0.01</v>
      </c>
      <c r="F23" s="22"/>
      <c r="G23" s="22"/>
      <c r="H23" s="21">
        <v>0.005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>
        <v>0.0743</v>
      </c>
      <c r="W23" s="21"/>
      <c r="X23" s="21">
        <v>8</v>
      </c>
      <c r="Y23" s="60">
        <v>10</v>
      </c>
      <c r="Z23" s="69"/>
    </row>
    <row r="24" spans="1:26">
      <c r="A24" s="40"/>
      <c r="B24" s="24" t="s">
        <v>72</v>
      </c>
      <c r="C24" s="25"/>
      <c r="D24" s="26"/>
      <c r="E24" s="26">
        <v>0.003</v>
      </c>
      <c r="F24" s="27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>
        <v>0.03</v>
      </c>
      <c r="V24" s="26"/>
      <c r="W24" s="26"/>
      <c r="X24" s="26"/>
      <c r="Y24" s="61"/>
      <c r="Z24" s="69"/>
    </row>
    <row r="25" spans="1:26">
      <c r="A25" s="40"/>
      <c r="B25" s="24" t="s">
        <v>73</v>
      </c>
      <c r="C25" s="25"/>
      <c r="D25" s="26"/>
      <c r="E25" s="26">
        <v>0.007</v>
      </c>
      <c r="F25" s="27">
        <v>0.0006</v>
      </c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61"/>
      <c r="Z25" s="69"/>
    </row>
    <row r="26" spans="1:26">
      <c r="A26" s="40"/>
      <c r="B26" s="45"/>
      <c r="C26" s="35"/>
      <c r="D26" s="36"/>
      <c r="E26" s="36"/>
      <c r="F26" s="37"/>
      <c r="G26" s="37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63"/>
      <c r="Z26" s="69"/>
    </row>
    <row r="27" ht="13.95" spans="1:26">
      <c r="A27" s="43"/>
      <c r="B27" s="30"/>
      <c r="C27" s="31"/>
      <c r="D27" s="32"/>
      <c r="E27" s="32"/>
      <c r="F27" s="33"/>
      <c r="G27" s="3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>
        <v>1</v>
      </c>
      <c r="X27" s="32"/>
      <c r="Y27" s="62"/>
      <c r="Z27" s="82"/>
    </row>
    <row r="28" ht="15.6" spans="1:26">
      <c r="A28" s="46" t="s">
        <v>45</v>
      </c>
      <c r="B28" s="47"/>
      <c r="C28" s="20">
        <f t="shared" ref="C28:I28" si="0">SUM(C9:C27)</f>
        <v>0.16668</v>
      </c>
      <c r="D28" s="21">
        <f t="shared" si="0"/>
        <v>0.0122</v>
      </c>
      <c r="E28" s="21">
        <f t="shared" si="0"/>
        <v>0.0427</v>
      </c>
      <c r="F28" s="21">
        <f t="shared" si="0"/>
        <v>0.0012</v>
      </c>
      <c r="G28" s="21">
        <f t="shared" si="0"/>
        <v>0.002</v>
      </c>
      <c r="H28" s="21">
        <f t="shared" si="0"/>
        <v>0.02</v>
      </c>
      <c r="I28" s="21">
        <f t="shared" si="0"/>
        <v>0.005</v>
      </c>
      <c r="J28" s="21">
        <f t="shared" ref="J28:Y28" si="1">SUM(J9:J27)</f>
        <v>0.0286</v>
      </c>
      <c r="K28" s="21">
        <f t="shared" si="1"/>
        <v>0.048</v>
      </c>
      <c r="L28" s="21">
        <f t="shared" si="1"/>
        <v>0.14</v>
      </c>
      <c r="M28" s="21">
        <f t="shared" si="1"/>
        <v>0.14842</v>
      </c>
      <c r="N28" s="21">
        <f t="shared" si="1"/>
        <v>0.188</v>
      </c>
      <c r="O28" s="21">
        <f t="shared" si="1"/>
        <v>0.082</v>
      </c>
      <c r="P28" s="21">
        <f t="shared" si="1"/>
        <v>0.0104</v>
      </c>
      <c r="Q28" s="21">
        <f t="shared" si="1"/>
        <v>0.03</v>
      </c>
      <c r="R28" s="21">
        <f t="shared" si="1"/>
        <v>0.00885</v>
      </c>
      <c r="S28" s="21">
        <f t="shared" si="1"/>
        <v>0.019</v>
      </c>
      <c r="T28" s="21">
        <f t="shared" si="1"/>
        <v>0.025333</v>
      </c>
      <c r="U28" s="21">
        <f t="shared" si="1"/>
        <v>0.038</v>
      </c>
      <c r="V28" s="21">
        <f t="shared" si="1"/>
        <v>0.0743</v>
      </c>
      <c r="W28" s="21">
        <v>1</v>
      </c>
      <c r="X28" s="21">
        <v>8</v>
      </c>
      <c r="Y28" s="60">
        <v>10</v>
      </c>
      <c r="Z28" s="83"/>
    </row>
    <row r="29" ht="15.6" hidden="1" spans="1:26">
      <c r="A29" s="48" t="s">
        <v>46</v>
      </c>
      <c r="B29" s="49"/>
      <c r="C29" s="175">
        <f>150*C28</f>
        <v>25.002</v>
      </c>
      <c r="D29" s="175">
        <f t="shared" ref="D29:AC29" si="2">150*D28</f>
        <v>1.83</v>
      </c>
      <c r="E29" s="175">
        <f t="shared" si="2"/>
        <v>6.405</v>
      </c>
      <c r="F29" s="175">
        <f t="shared" si="2"/>
        <v>0.18</v>
      </c>
      <c r="G29" s="175">
        <f t="shared" si="2"/>
        <v>0.3</v>
      </c>
      <c r="H29" s="175">
        <f t="shared" si="2"/>
        <v>3</v>
      </c>
      <c r="I29" s="175">
        <f t="shared" si="2"/>
        <v>0.75</v>
      </c>
      <c r="J29" s="175">
        <f t="shared" si="2"/>
        <v>4.29</v>
      </c>
      <c r="K29" s="175">
        <f t="shared" si="2"/>
        <v>7.2</v>
      </c>
      <c r="L29" s="175">
        <f t="shared" si="2"/>
        <v>21</v>
      </c>
      <c r="M29" s="175">
        <f t="shared" si="2"/>
        <v>22.263</v>
      </c>
      <c r="N29" s="175">
        <f t="shared" si="2"/>
        <v>28.2</v>
      </c>
      <c r="O29" s="175">
        <f t="shared" si="2"/>
        <v>12.3</v>
      </c>
      <c r="P29" s="175">
        <f t="shared" si="2"/>
        <v>1.56</v>
      </c>
      <c r="Q29" s="175">
        <f t="shared" si="2"/>
        <v>4.5</v>
      </c>
      <c r="R29" s="175">
        <f t="shared" si="2"/>
        <v>1.3275</v>
      </c>
      <c r="S29" s="175">
        <f t="shared" si="2"/>
        <v>2.85</v>
      </c>
      <c r="T29" s="175">
        <f t="shared" si="2"/>
        <v>3.79995</v>
      </c>
      <c r="U29" s="175">
        <f t="shared" si="2"/>
        <v>5.7</v>
      </c>
      <c r="V29" s="175">
        <f t="shared" si="2"/>
        <v>11.145</v>
      </c>
      <c r="W29" s="25">
        <v>1</v>
      </c>
      <c r="X29" s="25">
        <v>8</v>
      </c>
      <c r="Y29" s="25">
        <v>10</v>
      </c>
      <c r="Z29" s="70"/>
    </row>
    <row r="30" ht="15.6" spans="1:26">
      <c r="A30" s="48" t="s">
        <v>46</v>
      </c>
      <c r="B30" s="49"/>
      <c r="C30" s="50">
        <f t="shared" ref="C30:I30" si="3">ROUND(C29,2)</f>
        <v>25</v>
      </c>
      <c r="D30" s="51">
        <f t="shared" si="3"/>
        <v>1.83</v>
      </c>
      <c r="E30" s="51">
        <f t="shared" si="3"/>
        <v>6.41</v>
      </c>
      <c r="F30" s="51">
        <f t="shared" si="3"/>
        <v>0.18</v>
      </c>
      <c r="G30" s="51">
        <f t="shared" si="3"/>
        <v>0.3</v>
      </c>
      <c r="H30" s="51">
        <f t="shared" si="3"/>
        <v>3</v>
      </c>
      <c r="I30" s="51">
        <f t="shared" si="3"/>
        <v>0.75</v>
      </c>
      <c r="J30" s="51">
        <f t="shared" ref="J30:Y30" si="4">ROUND(J29,2)</f>
        <v>4.29</v>
      </c>
      <c r="K30" s="51">
        <f t="shared" si="4"/>
        <v>7.2</v>
      </c>
      <c r="L30" s="51">
        <f t="shared" si="4"/>
        <v>21</v>
      </c>
      <c r="M30" s="51">
        <f t="shared" si="4"/>
        <v>22.26</v>
      </c>
      <c r="N30" s="51">
        <f t="shared" si="4"/>
        <v>28.2</v>
      </c>
      <c r="O30" s="51">
        <f t="shared" si="4"/>
        <v>12.3</v>
      </c>
      <c r="P30" s="51">
        <f t="shared" si="4"/>
        <v>1.56</v>
      </c>
      <c r="Q30" s="51">
        <f t="shared" si="4"/>
        <v>4.5</v>
      </c>
      <c r="R30" s="51">
        <f t="shared" si="4"/>
        <v>1.33</v>
      </c>
      <c r="S30" s="51">
        <f t="shared" si="4"/>
        <v>2.85</v>
      </c>
      <c r="T30" s="51">
        <f t="shared" si="4"/>
        <v>3.8</v>
      </c>
      <c r="U30" s="51">
        <f t="shared" si="4"/>
        <v>5.7</v>
      </c>
      <c r="V30" s="51">
        <f t="shared" si="4"/>
        <v>11.15</v>
      </c>
      <c r="W30" s="59">
        <v>1</v>
      </c>
      <c r="X30" s="59">
        <v>8</v>
      </c>
      <c r="Y30" s="84">
        <v>10</v>
      </c>
      <c r="Z30" s="70"/>
    </row>
    <row r="31" ht="15.6" spans="1:26">
      <c r="A31" s="48" t="s">
        <v>47</v>
      </c>
      <c r="B31" s="49"/>
      <c r="C31" s="50">
        <v>77</v>
      </c>
      <c r="D31" s="52">
        <v>770</v>
      </c>
      <c r="E31" s="52">
        <v>70</v>
      </c>
      <c r="F31" s="52">
        <v>1480</v>
      </c>
      <c r="G31" s="51">
        <v>180</v>
      </c>
      <c r="H31" s="51">
        <v>150</v>
      </c>
      <c r="I31" s="51">
        <v>42</v>
      </c>
      <c r="J31" s="52">
        <v>68</v>
      </c>
      <c r="K31" s="52">
        <v>43</v>
      </c>
      <c r="L31" s="51">
        <v>95</v>
      </c>
      <c r="M31" s="51">
        <v>220</v>
      </c>
      <c r="N31" s="51">
        <v>59</v>
      </c>
      <c r="O31" s="51">
        <v>45</v>
      </c>
      <c r="P31" s="51">
        <v>39</v>
      </c>
      <c r="Q31" s="51">
        <v>60</v>
      </c>
      <c r="R31" s="51">
        <v>220</v>
      </c>
      <c r="S31" s="51">
        <v>200</v>
      </c>
      <c r="T31" s="51">
        <v>250.52</v>
      </c>
      <c r="U31" s="51">
        <v>366.16</v>
      </c>
      <c r="V31" s="51">
        <v>220</v>
      </c>
      <c r="W31" s="59">
        <v>12</v>
      </c>
      <c r="X31" s="59">
        <v>11</v>
      </c>
      <c r="Y31" s="84">
        <v>1.9</v>
      </c>
      <c r="Z31" s="24"/>
    </row>
    <row r="32" ht="16.35" spans="1:26">
      <c r="A32" s="53" t="s">
        <v>48</v>
      </c>
      <c r="B32" s="54"/>
      <c r="C32" s="55">
        <f t="shared" ref="C32:Z32" si="5">C31*C30</f>
        <v>1925</v>
      </c>
      <c r="D32" s="55">
        <f t="shared" si="5"/>
        <v>1409.1</v>
      </c>
      <c r="E32" s="55">
        <f t="shared" si="5"/>
        <v>448.7</v>
      </c>
      <c r="F32" s="55">
        <f t="shared" si="5"/>
        <v>266.4</v>
      </c>
      <c r="G32" s="55">
        <f t="shared" si="5"/>
        <v>54</v>
      </c>
      <c r="H32" s="55">
        <f t="shared" si="5"/>
        <v>450</v>
      </c>
      <c r="I32" s="55">
        <f t="shared" si="5"/>
        <v>31.5</v>
      </c>
      <c r="J32" s="55">
        <f t="shared" si="5"/>
        <v>291.72</v>
      </c>
      <c r="K32" s="55">
        <f t="shared" si="5"/>
        <v>309.6</v>
      </c>
      <c r="L32" s="55">
        <f t="shared" si="5"/>
        <v>1995</v>
      </c>
      <c r="M32" s="55">
        <f t="shared" si="5"/>
        <v>4897.2</v>
      </c>
      <c r="N32" s="55">
        <f t="shared" si="5"/>
        <v>1663.8</v>
      </c>
      <c r="O32" s="55">
        <f t="shared" si="5"/>
        <v>553.5</v>
      </c>
      <c r="P32" s="55">
        <f t="shared" si="5"/>
        <v>60.84</v>
      </c>
      <c r="Q32" s="55">
        <f t="shared" si="5"/>
        <v>270</v>
      </c>
      <c r="R32" s="55">
        <f t="shared" si="5"/>
        <v>292.6</v>
      </c>
      <c r="S32" s="55">
        <f t="shared" si="5"/>
        <v>570</v>
      </c>
      <c r="T32" s="55">
        <f t="shared" si="5"/>
        <v>951.976</v>
      </c>
      <c r="U32" s="55">
        <f t="shared" si="5"/>
        <v>2087.112</v>
      </c>
      <c r="V32" s="55">
        <f t="shared" si="5"/>
        <v>2453</v>
      </c>
      <c r="W32" s="55">
        <f t="shared" si="5"/>
        <v>12</v>
      </c>
      <c r="X32" s="55">
        <f t="shared" si="5"/>
        <v>88</v>
      </c>
      <c r="Y32" s="55">
        <f t="shared" si="5"/>
        <v>19</v>
      </c>
      <c r="Z32" s="71">
        <f>SUM(C32:Y32)</f>
        <v>21100.048</v>
      </c>
    </row>
    <row r="33" ht="15.6" spans="1:26">
      <c r="A33" s="56"/>
      <c r="B33" s="5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57">
        <f>Z32/Z2</f>
        <v>140.666986666667</v>
      </c>
    </row>
    <row r="34" customFormat="1" ht="27" customHeight="1" spans="2:14">
      <c r="B34" s="58" t="s">
        <v>74</v>
      </c>
      <c r="M34" s="57"/>
      <c r="N34" s="78"/>
    </row>
    <row r="35" customFormat="1" ht="27" customHeight="1" spans="2:14">
      <c r="B35" s="58" t="s">
        <v>75</v>
      </c>
      <c r="M35" s="57"/>
      <c r="N35" s="78"/>
    </row>
    <row r="36" customFormat="1" ht="27" customHeight="1" spans="2:2">
      <c r="B36" s="58" t="s">
        <v>76</v>
      </c>
    </row>
  </sheetData>
  <mergeCells count="38">
    <mergeCell ref="A1:Y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D36"/>
  <sheetViews>
    <sheetView topLeftCell="B1" workbookViewId="0">
      <pane ySplit="7" topLeftCell="A8" activePane="bottomLeft" state="frozen"/>
      <selection/>
      <selection pane="bottomLeft" activeCell="I12" sqref="I12"/>
    </sheetView>
  </sheetViews>
  <sheetFormatPr defaultColWidth="11.537037037037" defaultRowHeight="13.2"/>
  <cols>
    <col min="1" max="1" width="6.33333333333333" customWidth="1"/>
    <col min="2" max="2" width="26.7777777777778" customWidth="1"/>
    <col min="3" max="3" width="7.11111111111111" customWidth="1"/>
    <col min="4" max="4" width="7" customWidth="1"/>
    <col min="5" max="5" width="6.55555555555556" customWidth="1"/>
    <col min="6" max="8" width="6.33333333333333" customWidth="1"/>
    <col min="9" max="9" width="7.11111111111111" customWidth="1"/>
    <col min="10" max="10" width="7.44444444444444" customWidth="1"/>
    <col min="11" max="11" width="6.22222222222222" customWidth="1"/>
    <col min="12" max="12" width="6.33333333333333" customWidth="1"/>
    <col min="13" max="13" width="6.77777777777778" customWidth="1"/>
    <col min="14" max="14" width="7.22222222222222" customWidth="1"/>
    <col min="15" max="15" width="6" customWidth="1"/>
    <col min="16" max="16" width="7.22222222222222" customWidth="1"/>
    <col min="17" max="17" width="6.55555555555556" customWidth="1"/>
    <col min="18" max="20" width="7.44444444444444" customWidth="1"/>
    <col min="21" max="21" width="6.33333333333333" customWidth="1"/>
    <col min="22" max="22" width="6.55555555555556" customWidth="1"/>
    <col min="23" max="24" width="6.44444444444444" customWidth="1"/>
    <col min="25" max="25" width="6.33333333333333" customWidth="1"/>
    <col min="26" max="26" width="5.33333333333333" customWidth="1"/>
    <col min="27" max="27" width="6" customWidth="1"/>
    <col min="28" max="28" width="5.44444444444444" customWidth="1"/>
    <col min="29" max="29" width="6.33333333333333" customWidth="1"/>
    <col min="30" max="30" width="8.22222222222222" customWidth="1"/>
  </cols>
  <sheetData>
    <row r="1" s="1" customFormat="1" ht="22" customHeight="1" spans="1:1">
      <c r="A1" s="1" t="s">
        <v>0</v>
      </c>
    </row>
    <row r="2" customHeight="1" spans="1:30">
      <c r="A2" s="85"/>
      <c r="B2" s="86" t="s">
        <v>201</v>
      </c>
      <c r="C2" s="5" t="s">
        <v>2</v>
      </c>
      <c r="D2" s="5" t="s">
        <v>3</v>
      </c>
      <c r="E2" s="5" t="s">
        <v>4</v>
      </c>
      <c r="F2" s="5" t="s">
        <v>79</v>
      </c>
      <c r="G2" s="5" t="s">
        <v>78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56</v>
      </c>
      <c r="T2" s="5" t="s">
        <v>108</v>
      </c>
      <c r="U2" s="5" t="s">
        <v>18</v>
      </c>
      <c r="V2" s="5" t="s">
        <v>19</v>
      </c>
      <c r="W2" s="5" t="s">
        <v>21</v>
      </c>
      <c r="X2" s="5" t="s">
        <v>191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64">
        <v>121</v>
      </c>
    </row>
    <row r="3" spans="1:30">
      <c r="A3" s="85"/>
      <c r="B3" s="8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65"/>
    </row>
    <row r="4" spans="1:30">
      <c r="A4" s="85"/>
      <c r="B4" s="8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65"/>
    </row>
    <row r="5" ht="12" customHeight="1" spans="1:30">
      <c r="A5" s="85"/>
      <c r="B5" s="8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65"/>
    </row>
    <row r="6" spans="1:30">
      <c r="A6" s="85"/>
      <c r="B6" s="8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65"/>
    </row>
    <row r="7" ht="28" customHeight="1" spans="1:30">
      <c r="A7" s="88"/>
      <c r="B7" s="8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66"/>
    </row>
    <row r="8" ht="16" customHeight="1" spans="1:30">
      <c r="A8" s="90"/>
      <c r="B8" s="91"/>
      <c r="C8" s="92">
        <v>1</v>
      </c>
      <c r="D8" s="92">
        <v>2</v>
      </c>
      <c r="E8" s="92">
        <v>3</v>
      </c>
      <c r="F8" s="92">
        <v>4</v>
      </c>
      <c r="G8" s="92">
        <v>5</v>
      </c>
      <c r="H8" s="92">
        <v>6</v>
      </c>
      <c r="I8" s="92">
        <v>7</v>
      </c>
      <c r="J8" s="92">
        <v>8</v>
      </c>
      <c r="K8" s="92">
        <v>9</v>
      </c>
      <c r="L8" s="92">
        <v>10</v>
      </c>
      <c r="M8" s="92">
        <v>11</v>
      </c>
      <c r="N8" s="92">
        <v>12</v>
      </c>
      <c r="O8" s="92">
        <v>13</v>
      </c>
      <c r="P8" s="92">
        <v>14</v>
      </c>
      <c r="Q8" s="92">
        <v>15</v>
      </c>
      <c r="R8" s="92">
        <v>16</v>
      </c>
      <c r="S8" s="92">
        <v>17</v>
      </c>
      <c r="T8" s="92">
        <v>18</v>
      </c>
      <c r="U8" s="92">
        <v>19</v>
      </c>
      <c r="V8" s="92">
        <v>20</v>
      </c>
      <c r="W8" s="92">
        <v>21</v>
      </c>
      <c r="X8" s="92">
        <v>22</v>
      </c>
      <c r="Y8" s="92">
        <v>23</v>
      </c>
      <c r="Z8" s="92">
        <v>24</v>
      </c>
      <c r="AA8" s="92">
        <v>25</v>
      </c>
      <c r="AB8" s="92">
        <v>26</v>
      </c>
      <c r="AC8" s="92">
        <v>27</v>
      </c>
      <c r="AD8" s="15" t="s">
        <v>28</v>
      </c>
    </row>
    <row r="9" spans="1:30">
      <c r="A9" s="18" t="s">
        <v>29</v>
      </c>
      <c r="B9" s="19" t="s">
        <v>87</v>
      </c>
      <c r="C9" s="20">
        <v>0.14685</v>
      </c>
      <c r="D9" s="21"/>
      <c r="E9" s="21">
        <v>0.006</v>
      </c>
      <c r="F9" s="21">
        <v>0.0154</v>
      </c>
      <c r="G9" s="21">
        <v>0.011</v>
      </c>
      <c r="H9" s="21"/>
      <c r="I9" s="22"/>
      <c r="J9" s="2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60"/>
      <c r="Y9" s="60"/>
      <c r="Z9" s="60"/>
      <c r="AA9" s="60"/>
      <c r="AB9" s="60"/>
      <c r="AC9" s="60"/>
      <c r="AD9" s="68" t="s">
        <v>165</v>
      </c>
    </row>
    <row r="10" spans="1:30">
      <c r="A10" s="23"/>
      <c r="B10" s="24" t="s">
        <v>32</v>
      </c>
      <c r="C10" s="25"/>
      <c r="D10" s="26"/>
      <c r="E10" s="26">
        <v>0.008</v>
      </c>
      <c r="F10" s="26"/>
      <c r="G10" s="26"/>
      <c r="H10" s="26">
        <v>0.0018</v>
      </c>
      <c r="I10" s="27">
        <v>0.00058</v>
      </c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61"/>
      <c r="Y10" s="61"/>
      <c r="Z10" s="61"/>
      <c r="AA10" s="61"/>
      <c r="AB10" s="61"/>
      <c r="AC10" s="61"/>
      <c r="AD10" s="69"/>
    </row>
    <row r="11" spans="1:30">
      <c r="A11" s="23"/>
      <c r="B11" s="28" t="s">
        <v>33</v>
      </c>
      <c r="C11" s="25"/>
      <c r="D11" s="26">
        <v>0.0098</v>
      </c>
      <c r="E11" s="26"/>
      <c r="F11" s="26"/>
      <c r="G11" s="26"/>
      <c r="H11" s="26"/>
      <c r="I11" s="27"/>
      <c r="J11" s="27"/>
      <c r="K11" s="26">
        <v>0.0304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0.0118</v>
      </c>
      <c r="X11" s="61"/>
      <c r="Y11" s="61"/>
      <c r="Z11" s="61"/>
      <c r="AA11" s="61"/>
      <c r="AB11" s="61"/>
      <c r="AC11" s="61"/>
      <c r="AD11" s="69"/>
    </row>
    <row r="12" spans="1:30">
      <c r="A12" s="23"/>
      <c r="B12" s="24"/>
      <c r="C12" s="25"/>
      <c r="D12" s="26"/>
      <c r="E12" s="26"/>
      <c r="F12" s="26"/>
      <c r="G12" s="26"/>
      <c r="H12" s="26"/>
      <c r="I12" s="27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61"/>
      <c r="Y12" s="61"/>
      <c r="Z12" s="61"/>
      <c r="AA12" s="61"/>
      <c r="AB12" s="61"/>
      <c r="AC12" s="61"/>
      <c r="AD12" s="69"/>
    </row>
    <row r="13" ht="13.95" spans="1:30">
      <c r="A13" s="29"/>
      <c r="B13" s="30"/>
      <c r="C13" s="31"/>
      <c r="D13" s="32"/>
      <c r="E13" s="32"/>
      <c r="F13" s="32"/>
      <c r="G13" s="32"/>
      <c r="H13" s="32"/>
      <c r="I13" s="33"/>
      <c r="J13" s="33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62"/>
      <c r="Y13" s="62"/>
      <c r="Z13" s="62"/>
      <c r="AA13" s="62"/>
      <c r="AB13" s="62"/>
      <c r="AC13" s="62"/>
      <c r="AD13" s="69"/>
    </row>
    <row r="14" spans="1:30">
      <c r="A14" s="18" t="s">
        <v>34</v>
      </c>
      <c r="B14" s="19" t="s">
        <v>9</v>
      </c>
      <c r="C14" s="20"/>
      <c r="D14" s="21"/>
      <c r="E14" s="21"/>
      <c r="F14" s="21"/>
      <c r="G14" s="21"/>
      <c r="H14" s="21"/>
      <c r="I14" s="22"/>
      <c r="J14" s="21">
        <v>0.1085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60"/>
      <c r="Y14" s="60"/>
      <c r="Z14" s="60"/>
      <c r="AA14" s="60"/>
      <c r="AB14" s="60"/>
      <c r="AC14" s="60"/>
      <c r="AD14" s="69"/>
    </row>
    <row r="15" spans="1:30">
      <c r="A15" s="23"/>
      <c r="B15" s="24"/>
      <c r="C15" s="25"/>
      <c r="D15" s="26"/>
      <c r="E15" s="26"/>
      <c r="F15" s="26"/>
      <c r="G15" s="26"/>
      <c r="H15" s="26"/>
      <c r="I15" s="27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61"/>
      <c r="Y15" s="61"/>
      <c r="Z15" s="61"/>
      <c r="AA15" s="61"/>
      <c r="AB15" s="61"/>
      <c r="AC15" s="61"/>
      <c r="AD15" s="69"/>
    </row>
    <row r="16" spans="1:30">
      <c r="A16" s="23"/>
      <c r="B16" s="24"/>
      <c r="C16" s="25"/>
      <c r="D16" s="26"/>
      <c r="E16" s="26"/>
      <c r="F16" s="26"/>
      <c r="G16" s="26"/>
      <c r="H16" s="26"/>
      <c r="I16" s="27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61"/>
      <c r="Y16" s="61"/>
      <c r="Z16" s="61"/>
      <c r="AA16" s="61"/>
      <c r="AB16" s="61"/>
      <c r="AC16" s="61"/>
      <c r="AD16" s="69"/>
    </row>
    <row r="17" ht="13.95" spans="1:30">
      <c r="A17" s="34"/>
      <c r="B17" s="45"/>
      <c r="C17" s="35"/>
      <c r="D17" s="36"/>
      <c r="E17" s="36"/>
      <c r="F17" s="36"/>
      <c r="G17" s="36"/>
      <c r="H17" s="36"/>
      <c r="I17" s="37"/>
      <c r="J17" s="37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63"/>
      <c r="Y17" s="63"/>
      <c r="Z17" s="63"/>
      <c r="AA17" s="63"/>
      <c r="AB17" s="63"/>
      <c r="AC17" s="63"/>
      <c r="AD17" s="69"/>
    </row>
    <row r="18" ht="16" customHeight="1" spans="1:30">
      <c r="A18" s="38" t="s">
        <v>35</v>
      </c>
      <c r="B18" s="93" t="s">
        <v>114</v>
      </c>
      <c r="C18" s="20"/>
      <c r="D18" s="21"/>
      <c r="E18" s="21"/>
      <c r="F18" s="21"/>
      <c r="G18" s="21"/>
      <c r="H18" s="21"/>
      <c r="I18" s="22"/>
      <c r="J18" s="22"/>
      <c r="K18" s="21"/>
      <c r="L18" s="21"/>
      <c r="M18" s="21"/>
      <c r="N18" s="21">
        <v>0.14</v>
      </c>
      <c r="O18" s="21">
        <v>0.01</v>
      </c>
      <c r="P18" s="21">
        <v>0.01</v>
      </c>
      <c r="Q18" s="21">
        <v>0.00204</v>
      </c>
      <c r="R18" s="21">
        <v>0.0764</v>
      </c>
      <c r="S18" s="21"/>
      <c r="T18" s="21">
        <v>0.02</v>
      </c>
      <c r="U18" s="21"/>
      <c r="V18" s="21"/>
      <c r="W18" s="21"/>
      <c r="X18" s="60"/>
      <c r="Y18" s="60"/>
      <c r="Z18" s="60"/>
      <c r="AA18" s="60"/>
      <c r="AB18" s="60"/>
      <c r="AC18" s="60"/>
      <c r="AD18" s="69"/>
    </row>
    <row r="19" spans="1:30">
      <c r="A19" s="40"/>
      <c r="B19" s="94" t="s">
        <v>68</v>
      </c>
      <c r="C19" s="25"/>
      <c r="D19" s="26"/>
      <c r="E19" s="26"/>
      <c r="F19" s="26"/>
      <c r="G19" s="26"/>
      <c r="H19" s="26"/>
      <c r="I19" s="27"/>
      <c r="J19" s="27"/>
      <c r="K19" s="26"/>
      <c r="L19" s="26"/>
      <c r="M19" s="26"/>
      <c r="N19" s="26"/>
      <c r="O19" s="26"/>
      <c r="P19" s="26">
        <v>0.015</v>
      </c>
      <c r="Q19" s="26">
        <v>0.00632</v>
      </c>
      <c r="R19" s="26">
        <v>0.075</v>
      </c>
      <c r="S19" s="26">
        <v>0.2334</v>
      </c>
      <c r="T19" s="26"/>
      <c r="U19" s="26"/>
      <c r="V19" s="26"/>
      <c r="W19" s="26"/>
      <c r="X19" s="61"/>
      <c r="Y19" s="61"/>
      <c r="Z19" s="61"/>
      <c r="AA19" s="61"/>
      <c r="AB19" s="61"/>
      <c r="AC19" s="61"/>
      <c r="AD19" s="69"/>
    </row>
    <row r="20" spans="1:30">
      <c r="A20" s="40"/>
      <c r="B20" s="95" t="s">
        <v>40</v>
      </c>
      <c r="C20" s="25"/>
      <c r="D20" s="26"/>
      <c r="E20" s="26">
        <v>0.008</v>
      </c>
      <c r="F20" s="26"/>
      <c r="G20" s="26"/>
      <c r="H20" s="26"/>
      <c r="I20" s="27"/>
      <c r="J20" s="27"/>
      <c r="K20" s="26"/>
      <c r="L20" s="26"/>
      <c r="M20" s="26">
        <v>0.0164</v>
      </c>
      <c r="N20" s="26"/>
      <c r="O20" s="26"/>
      <c r="P20" s="26"/>
      <c r="Q20" s="26"/>
      <c r="R20" s="26"/>
      <c r="S20" s="26"/>
      <c r="T20" s="26"/>
      <c r="U20" s="26">
        <v>0.02</v>
      </c>
      <c r="V20" s="26"/>
      <c r="W20" s="26"/>
      <c r="X20" s="61"/>
      <c r="Y20" s="61"/>
      <c r="Z20" s="61"/>
      <c r="AA20" s="61"/>
      <c r="AB20" s="61"/>
      <c r="AC20" s="61"/>
      <c r="AD20" s="69"/>
    </row>
    <row r="21" spans="1:30">
      <c r="A21" s="40"/>
      <c r="B21" s="96" t="s">
        <v>41</v>
      </c>
      <c r="C21" s="25"/>
      <c r="D21" s="26"/>
      <c r="E21" s="26"/>
      <c r="F21" s="26"/>
      <c r="G21" s="26"/>
      <c r="H21" s="26"/>
      <c r="I21" s="27"/>
      <c r="J21" s="27"/>
      <c r="K21" s="26"/>
      <c r="L21" s="26">
        <v>0.0484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61"/>
      <c r="Y21" s="61"/>
      <c r="Z21" s="61"/>
      <c r="AA21" s="61"/>
      <c r="AB21" s="61"/>
      <c r="AC21" s="61"/>
      <c r="AD21" s="69"/>
    </row>
    <row r="22" ht="13.95" spans="1:30">
      <c r="A22" s="43"/>
      <c r="B22" s="97"/>
      <c r="C22" s="31"/>
      <c r="D22" s="32"/>
      <c r="E22" s="32"/>
      <c r="F22" s="32"/>
      <c r="G22" s="32"/>
      <c r="H22" s="32"/>
      <c r="I22" s="33"/>
      <c r="J22" s="33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2"/>
      <c r="Y22" s="62"/>
      <c r="Z22" s="62"/>
      <c r="AA22" s="62"/>
      <c r="AB22" s="62"/>
      <c r="AC22" s="62"/>
      <c r="AD22" s="69"/>
    </row>
    <row r="23" spans="1:30">
      <c r="A23" s="38" t="s">
        <v>42</v>
      </c>
      <c r="B23" s="98" t="s">
        <v>43</v>
      </c>
      <c r="C23" s="20">
        <v>0.0082</v>
      </c>
      <c r="D23" s="21"/>
      <c r="E23" s="21">
        <v>0.0051</v>
      </c>
      <c r="F23" s="21"/>
      <c r="G23" s="21"/>
      <c r="H23" s="21"/>
      <c r="I23" s="22"/>
      <c r="J23" s="22"/>
      <c r="K23" s="21"/>
      <c r="L23" s="21"/>
      <c r="M23" s="21"/>
      <c r="N23" s="21"/>
      <c r="O23" s="21"/>
      <c r="P23" s="21"/>
      <c r="Q23" s="21">
        <v>0.0113</v>
      </c>
      <c r="R23" s="21"/>
      <c r="S23" s="21"/>
      <c r="T23" s="21"/>
      <c r="U23" s="21"/>
      <c r="V23" s="21">
        <v>0.0444</v>
      </c>
      <c r="W23" s="21"/>
      <c r="X23" s="60">
        <v>0.0165</v>
      </c>
      <c r="Y23" s="60"/>
      <c r="Z23" s="60">
        <v>1.5</v>
      </c>
      <c r="AA23" s="60">
        <v>13</v>
      </c>
      <c r="AB23" s="60"/>
      <c r="AC23" s="60">
        <v>0.0283</v>
      </c>
      <c r="AD23" s="69"/>
    </row>
    <row r="24" spans="1:30">
      <c r="A24" s="40"/>
      <c r="B24" s="95" t="s">
        <v>44</v>
      </c>
      <c r="C24" s="25">
        <v>0.159</v>
      </c>
      <c r="D24" s="26"/>
      <c r="E24" s="26">
        <v>0.00734</v>
      </c>
      <c r="F24" s="26"/>
      <c r="G24" s="26"/>
      <c r="H24" s="26"/>
      <c r="I24" s="27"/>
      <c r="J24" s="27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61"/>
      <c r="Y24" s="61">
        <v>0.00333</v>
      </c>
      <c r="Z24" s="61"/>
      <c r="AA24" s="61"/>
      <c r="AB24" s="61"/>
      <c r="AC24" s="61"/>
      <c r="AD24" s="69"/>
    </row>
    <row r="25" spans="1:30">
      <c r="A25" s="40"/>
      <c r="B25" s="99"/>
      <c r="C25" s="100"/>
      <c r="D25" s="101"/>
      <c r="E25" s="101"/>
      <c r="F25" s="101"/>
      <c r="G25" s="101"/>
      <c r="H25" s="101"/>
      <c r="I25" s="102"/>
      <c r="J25" s="102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63"/>
      <c r="Y25" s="63"/>
      <c r="Z25" s="63"/>
      <c r="AA25" s="63"/>
      <c r="AB25" s="63"/>
      <c r="AC25" s="63"/>
      <c r="AD25" s="69"/>
    </row>
    <row r="26" spans="1:30">
      <c r="A26" s="40"/>
      <c r="B26" s="99"/>
      <c r="C26" s="100"/>
      <c r="D26" s="101"/>
      <c r="E26" s="101"/>
      <c r="F26" s="101"/>
      <c r="G26" s="101"/>
      <c r="H26" s="101"/>
      <c r="I26" s="102"/>
      <c r="J26" s="102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63"/>
      <c r="Y26" s="63"/>
      <c r="Z26" s="63"/>
      <c r="AA26" s="63"/>
      <c r="AB26" s="63"/>
      <c r="AC26" s="63"/>
      <c r="AD26" s="69"/>
    </row>
    <row r="27" ht="13.95" spans="1:30">
      <c r="A27" s="43"/>
      <c r="B27" s="30"/>
      <c r="C27" s="31"/>
      <c r="D27" s="32"/>
      <c r="E27" s="32"/>
      <c r="F27" s="32"/>
      <c r="G27" s="32"/>
      <c r="H27" s="32"/>
      <c r="I27" s="33"/>
      <c r="J27" s="33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62"/>
      <c r="Y27" s="62"/>
      <c r="Z27" s="62"/>
      <c r="AA27" s="62"/>
      <c r="AB27" s="62">
        <v>1</v>
      </c>
      <c r="AC27" s="62"/>
      <c r="AD27" s="82"/>
    </row>
    <row r="28" ht="15.6" spans="1:30">
      <c r="A28" s="46" t="s">
        <v>45</v>
      </c>
      <c r="B28" s="47"/>
      <c r="C28" s="20">
        <f t="shared" ref="C28:Z28" si="0">SUM(C9:C27)</f>
        <v>0.31405</v>
      </c>
      <c r="D28" s="21">
        <f t="shared" si="0"/>
        <v>0.0098</v>
      </c>
      <c r="E28" s="21">
        <f t="shared" si="0"/>
        <v>0.03444</v>
      </c>
      <c r="F28" s="21">
        <f t="shared" si="0"/>
        <v>0.0154</v>
      </c>
      <c r="G28" s="21">
        <f t="shared" si="0"/>
        <v>0.011</v>
      </c>
      <c r="H28" s="21">
        <f t="shared" si="0"/>
        <v>0.0018</v>
      </c>
      <c r="I28" s="22">
        <f t="shared" si="0"/>
        <v>0.00058</v>
      </c>
      <c r="J28" s="22">
        <f t="shared" si="0"/>
        <v>0.1085</v>
      </c>
      <c r="K28" s="21">
        <f t="shared" si="0"/>
        <v>0.0304</v>
      </c>
      <c r="L28" s="21">
        <f t="shared" si="0"/>
        <v>0.0484</v>
      </c>
      <c r="M28" s="21">
        <f t="shared" si="0"/>
        <v>0.0164</v>
      </c>
      <c r="N28" s="21">
        <f t="shared" si="0"/>
        <v>0.14</v>
      </c>
      <c r="O28" s="21">
        <f t="shared" si="0"/>
        <v>0.01</v>
      </c>
      <c r="P28" s="21">
        <f t="shared" si="0"/>
        <v>0.025</v>
      </c>
      <c r="Q28" s="21">
        <f t="shared" si="0"/>
        <v>0.01966</v>
      </c>
      <c r="R28" s="21">
        <f t="shared" si="0"/>
        <v>0.1514</v>
      </c>
      <c r="S28" s="21">
        <f t="shared" si="0"/>
        <v>0.2334</v>
      </c>
      <c r="T28" s="21">
        <f t="shared" si="0"/>
        <v>0.02</v>
      </c>
      <c r="U28" s="21">
        <f t="shared" si="0"/>
        <v>0.02</v>
      </c>
      <c r="V28" s="21">
        <f t="shared" si="0"/>
        <v>0.0444</v>
      </c>
      <c r="W28" s="21">
        <f t="shared" si="0"/>
        <v>0.0118</v>
      </c>
      <c r="X28" s="21">
        <f t="shared" si="0"/>
        <v>0.0165</v>
      </c>
      <c r="Y28" s="21">
        <f t="shared" si="0"/>
        <v>0.00333</v>
      </c>
      <c r="Z28" s="21">
        <f t="shared" si="0"/>
        <v>1.5</v>
      </c>
      <c r="AA28" s="21">
        <v>13</v>
      </c>
      <c r="AB28" s="21">
        <v>1</v>
      </c>
      <c r="AC28" s="21">
        <f>SUM(AC9:AC27)</f>
        <v>0.0283</v>
      </c>
      <c r="AD28" s="19"/>
    </row>
    <row r="29" ht="15.6" hidden="1" spans="1:30">
      <c r="A29" s="48" t="s">
        <v>46</v>
      </c>
      <c r="B29" s="49"/>
      <c r="C29" s="25">
        <f>121*C28</f>
        <v>38.00005</v>
      </c>
      <c r="D29" s="25">
        <f t="shared" ref="D29:AB29" si="1">121*D28</f>
        <v>1.1858</v>
      </c>
      <c r="E29" s="25">
        <f t="shared" si="1"/>
        <v>4.16724</v>
      </c>
      <c r="F29" s="25">
        <f t="shared" si="1"/>
        <v>1.8634</v>
      </c>
      <c r="G29" s="25">
        <f t="shared" si="1"/>
        <v>1.331</v>
      </c>
      <c r="H29" s="25">
        <f t="shared" si="1"/>
        <v>0.2178</v>
      </c>
      <c r="I29" s="25">
        <f t="shared" si="1"/>
        <v>0.07018</v>
      </c>
      <c r="J29" s="25">
        <f t="shared" si="1"/>
        <v>13.1285</v>
      </c>
      <c r="K29" s="25">
        <f t="shared" si="1"/>
        <v>3.6784</v>
      </c>
      <c r="L29" s="25">
        <f t="shared" si="1"/>
        <v>5.8564</v>
      </c>
      <c r="M29" s="25">
        <f t="shared" si="1"/>
        <v>1.9844</v>
      </c>
      <c r="N29" s="25">
        <f t="shared" si="1"/>
        <v>16.94</v>
      </c>
      <c r="O29" s="25">
        <f t="shared" si="1"/>
        <v>1.21</v>
      </c>
      <c r="P29" s="25">
        <f t="shared" si="1"/>
        <v>3.025</v>
      </c>
      <c r="Q29" s="25">
        <f t="shared" si="1"/>
        <v>2.37886</v>
      </c>
      <c r="R29" s="25">
        <f t="shared" si="1"/>
        <v>18.3194</v>
      </c>
      <c r="S29" s="25">
        <f t="shared" si="1"/>
        <v>28.2414</v>
      </c>
      <c r="T29" s="25">
        <f t="shared" si="1"/>
        <v>2.42</v>
      </c>
      <c r="U29" s="25">
        <f t="shared" si="1"/>
        <v>2.42</v>
      </c>
      <c r="V29" s="25">
        <f t="shared" si="1"/>
        <v>5.3724</v>
      </c>
      <c r="W29" s="25">
        <f t="shared" si="1"/>
        <v>1.4278</v>
      </c>
      <c r="X29" s="25">
        <f t="shared" si="1"/>
        <v>1.9965</v>
      </c>
      <c r="Y29" s="25">
        <f t="shared" si="1"/>
        <v>0.40293</v>
      </c>
      <c r="Z29" s="25">
        <v>1.5</v>
      </c>
      <c r="AA29" s="25">
        <v>13</v>
      </c>
      <c r="AB29" s="25">
        <v>1</v>
      </c>
      <c r="AC29" s="25">
        <f>121*AC28</f>
        <v>3.4243</v>
      </c>
      <c r="AD29" s="103"/>
    </row>
    <row r="30" ht="15.6" spans="1:30">
      <c r="A30" s="48" t="s">
        <v>46</v>
      </c>
      <c r="B30" s="49"/>
      <c r="C30" s="50">
        <f t="shared" ref="C30:Y30" si="2">ROUND(C29,2)</f>
        <v>38</v>
      </c>
      <c r="D30" s="51">
        <f t="shared" si="2"/>
        <v>1.19</v>
      </c>
      <c r="E30" s="51">
        <f t="shared" si="2"/>
        <v>4.17</v>
      </c>
      <c r="F30" s="51">
        <f t="shared" si="2"/>
        <v>1.86</v>
      </c>
      <c r="G30" s="51">
        <f t="shared" si="2"/>
        <v>1.33</v>
      </c>
      <c r="H30" s="51">
        <f t="shared" si="2"/>
        <v>0.22</v>
      </c>
      <c r="I30" s="51">
        <f t="shared" si="2"/>
        <v>0.07</v>
      </c>
      <c r="J30" s="51">
        <f t="shared" si="2"/>
        <v>13.13</v>
      </c>
      <c r="K30" s="51">
        <f t="shared" si="2"/>
        <v>3.68</v>
      </c>
      <c r="L30" s="51">
        <f t="shared" si="2"/>
        <v>5.86</v>
      </c>
      <c r="M30" s="51">
        <f t="shared" si="2"/>
        <v>1.98</v>
      </c>
      <c r="N30" s="51">
        <f t="shared" si="2"/>
        <v>16.94</v>
      </c>
      <c r="O30" s="59">
        <f t="shared" si="2"/>
        <v>1.21</v>
      </c>
      <c r="P30" s="59">
        <f t="shared" si="2"/>
        <v>3.03</v>
      </c>
      <c r="Q30" s="59">
        <f t="shared" si="2"/>
        <v>2.38</v>
      </c>
      <c r="R30" s="59">
        <f t="shared" si="2"/>
        <v>18.32</v>
      </c>
      <c r="S30" s="59">
        <f t="shared" si="2"/>
        <v>28.24</v>
      </c>
      <c r="T30" s="59">
        <f t="shared" si="2"/>
        <v>2.42</v>
      </c>
      <c r="U30" s="59">
        <f t="shared" si="2"/>
        <v>2.42</v>
      </c>
      <c r="V30" s="59">
        <f t="shared" si="2"/>
        <v>5.37</v>
      </c>
      <c r="W30" s="59">
        <f t="shared" si="2"/>
        <v>1.43</v>
      </c>
      <c r="X30" s="59">
        <f t="shared" si="2"/>
        <v>2</v>
      </c>
      <c r="Y30" s="59">
        <f t="shared" si="2"/>
        <v>0.4</v>
      </c>
      <c r="Z30" s="59">
        <v>1.5</v>
      </c>
      <c r="AA30" s="59">
        <v>13</v>
      </c>
      <c r="AB30" s="59">
        <v>1</v>
      </c>
      <c r="AC30" s="59">
        <f>ROUND(AC29,2)</f>
        <v>3.42</v>
      </c>
      <c r="AD30" s="103"/>
    </row>
    <row r="31" ht="15.6" spans="1:30">
      <c r="A31" s="48" t="s">
        <v>47</v>
      </c>
      <c r="B31" s="49"/>
      <c r="C31" s="50">
        <v>77</v>
      </c>
      <c r="D31" s="52">
        <v>770</v>
      </c>
      <c r="E31" s="52">
        <v>70</v>
      </c>
      <c r="F31" s="51">
        <v>68.65</v>
      </c>
      <c r="G31" s="51">
        <v>48</v>
      </c>
      <c r="H31" s="51">
        <v>180</v>
      </c>
      <c r="I31" s="52">
        <v>1480</v>
      </c>
      <c r="J31" s="51">
        <v>135</v>
      </c>
      <c r="K31" s="52">
        <v>68</v>
      </c>
      <c r="L31" s="52">
        <v>43</v>
      </c>
      <c r="M31" s="51">
        <v>225</v>
      </c>
      <c r="N31" s="51">
        <v>45</v>
      </c>
      <c r="O31" s="59">
        <v>39</v>
      </c>
      <c r="P31" s="59">
        <v>60</v>
      </c>
      <c r="Q31" s="59">
        <v>220</v>
      </c>
      <c r="R31" s="59">
        <v>220</v>
      </c>
      <c r="S31" s="59">
        <v>59</v>
      </c>
      <c r="T31" s="59">
        <v>60</v>
      </c>
      <c r="U31" s="59">
        <v>100</v>
      </c>
      <c r="V31" s="59">
        <v>90</v>
      </c>
      <c r="W31" s="59">
        <v>530</v>
      </c>
      <c r="X31" s="59">
        <v>134</v>
      </c>
      <c r="Y31" s="59">
        <v>750</v>
      </c>
      <c r="Z31" s="84">
        <v>16</v>
      </c>
      <c r="AA31" s="59">
        <v>11</v>
      </c>
      <c r="AB31" s="84">
        <v>12</v>
      </c>
      <c r="AC31" s="84">
        <v>110</v>
      </c>
      <c r="AD31" s="70"/>
    </row>
    <row r="32" ht="16.35" spans="1:30">
      <c r="A32" s="53" t="s">
        <v>48</v>
      </c>
      <c r="B32" s="54"/>
      <c r="C32" s="55">
        <f>C30*C31</f>
        <v>2926</v>
      </c>
      <c r="D32" s="55">
        <f t="shared" ref="D32:AC32" si="3">D30*D31</f>
        <v>916.3</v>
      </c>
      <c r="E32" s="55">
        <f t="shared" si="3"/>
        <v>291.9</v>
      </c>
      <c r="F32" s="55">
        <f t="shared" si="3"/>
        <v>127.689</v>
      </c>
      <c r="G32" s="55">
        <f t="shared" si="3"/>
        <v>63.84</v>
      </c>
      <c r="H32" s="55">
        <f t="shared" si="3"/>
        <v>39.6</v>
      </c>
      <c r="I32" s="55">
        <f t="shared" si="3"/>
        <v>103.6</v>
      </c>
      <c r="J32" s="55">
        <f t="shared" si="3"/>
        <v>1772.55</v>
      </c>
      <c r="K32" s="55">
        <f t="shared" si="3"/>
        <v>250.24</v>
      </c>
      <c r="L32" s="55">
        <f t="shared" si="3"/>
        <v>251.98</v>
      </c>
      <c r="M32" s="55">
        <f t="shared" si="3"/>
        <v>445.5</v>
      </c>
      <c r="N32" s="55">
        <f t="shared" si="3"/>
        <v>762.3</v>
      </c>
      <c r="O32" s="55">
        <f t="shared" si="3"/>
        <v>47.19</v>
      </c>
      <c r="P32" s="55">
        <f t="shared" si="3"/>
        <v>181.8</v>
      </c>
      <c r="Q32" s="55">
        <f t="shared" si="3"/>
        <v>523.6</v>
      </c>
      <c r="R32" s="55">
        <f t="shared" si="3"/>
        <v>4030.4</v>
      </c>
      <c r="S32" s="55">
        <f t="shared" si="3"/>
        <v>1666.16</v>
      </c>
      <c r="T32" s="55">
        <f t="shared" si="3"/>
        <v>145.2</v>
      </c>
      <c r="U32" s="55">
        <f t="shared" si="3"/>
        <v>242</v>
      </c>
      <c r="V32" s="55">
        <f t="shared" si="3"/>
        <v>483.3</v>
      </c>
      <c r="W32" s="55">
        <f t="shared" si="3"/>
        <v>757.9</v>
      </c>
      <c r="X32" s="55">
        <f t="shared" si="3"/>
        <v>268</v>
      </c>
      <c r="Y32" s="55">
        <f t="shared" si="3"/>
        <v>300</v>
      </c>
      <c r="Z32" s="55">
        <f t="shared" si="3"/>
        <v>24</v>
      </c>
      <c r="AA32" s="55">
        <f t="shared" si="3"/>
        <v>143</v>
      </c>
      <c r="AB32" s="55">
        <f t="shared" si="3"/>
        <v>12</v>
      </c>
      <c r="AC32" s="55">
        <f t="shared" si="3"/>
        <v>376.2</v>
      </c>
      <c r="AD32" s="71">
        <f>SUM(C32:AC32)</f>
        <v>17152.249</v>
      </c>
    </row>
    <row r="33" ht="15.6" spans="1:30">
      <c r="A33" s="56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>
        <f>AD32/AD2</f>
        <v>141.754123966942</v>
      </c>
    </row>
    <row r="34" customFormat="1" ht="27" customHeight="1" spans="2:16">
      <c r="B34" s="58" t="s">
        <v>49</v>
      </c>
      <c r="P34" s="57"/>
    </row>
    <row r="35" customFormat="1" ht="27" customHeight="1" spans="2:16">
      <c r="B35" s="58" t="s">
        <v>50</v>
      </c>
      <c r="P35" s="57"/>
    </row>
    <row r="36" customFormat="1" ht="27" customHeight="1" spans="2:2">
      <c r="B36" s="58" t="s">
        <v>51</v>
      </c>
    </row>
  </sheetData>
  <mergeCells count="42">
    <mergeCell ref="A1:AD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D9:AD27"/>
  </mergeCells>
  <pageMargins left="0.0784722222222222" right="0.196527777777778" top="1.05069444444444" bottom="1.05069444444444" header="0.708333333333333" footer="0.786805555555556"/>
  <pageSetup paperSize="9" scale="67" orientation="landscape" useFirstPageNumber="1" horizontalDpi="3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B36"/>
  <sheetViews>
    <sheetView topLeftCell="B1" workbookViewId="0">
      <pane ySplit="7" topLeftCell="A14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5.6666666666667" customWidth="1"/>
    <col min="3" max="3" width="7" customWidth="1"/>
    <col min="4" max="4" width="7.66666666666667" customWidth="1"/>
    <col min="5" max="5" width="6.55555555555556" customWidth="1"/>
    <col min="6" max="6" width="7" customWidth="1"/>
    <col min="7" max="7" width="6.22222222222222" customWidth="1"/>
    <col min="8" max="9" width="6.44444444444444" customWidth="1"/>
    <col min="10" max="11" width="6.55555555555556" customWidth="1"/>
    <col min="12" max="12" width="7.88888888888889" customWidth="1"/>
    <col min="13" max="14" width="7.22222222222222" customWidth="1"/>
    <col min="15" max="15" width="6.33333333333333" customWidth="1"/>
    <col min="16" max="16" width="6.66666666666667" customWidth="1"/>
    <col min="17" max="17" width="6.33333333333333" customWidth="1"/>
    <col min="18" max="18" width="6.11111111111111" customWidth="1"/>
    <col min="19" max="19" width="6.44444444444444" customWidth="1"/>
    <col min="20" max="20" width="7.11111111111111" customWidth="1"/>
    <col min="21" max="21" width="6.22222222222222" customWidth="1"/>
    <col min="22" max="23" width="7.33333333333333" customWidth="1"/>
    <col min="24" max="24" width="5.44444444444444" customWidth="1"/>
    <col min="25" max="26" width="6" customWidth="1"/>
    <col min="27" max="27" width="6.11111111111111" customWidth="1"/>
    <col min="28" max="28" width="8.44444444444444" customWidth="1"/>
  </cols>
  <sheetData>
    <row r="1" s="1" customFormat="1" ht="43" customHeight="1" spans="1:1">
      <c r="A1" s="1" t="s">
        <v>0</v>
      </c>
    </row>
    <row r="2" customHeight="1" spans="1:28">
      <c r="A2" s="2"/>
      <c r="B2" s="72" t="s">
        <v>202</v>
      </c>
      <c r="C2" s="5" t="s">
        <v>2</v>
      </c>
      <c r="D2" s="5" t="s">
        <v>3</v>
      </c>
      <c r="E2" s="5" t="s">
        <v>4</v>
      </c>
      <c r="F2" s="5" t="s">
        <v>8</v>
      </c>
      <c r="G2" s="5" t="s">
        <v>7</v>
      </c>
      <c r="H2" s="5" t="s">
        <v>203</v>
      </c>
      <c r="I2" s="5" t="s">
        <v>53</v>
      </c>
      <c r="J2" s="5" t="s">
        <v>10</v>
      </c>
      <c r="K2" s="5" t="s">
        <v>11</v>
      </c>
      <c r="L2" s="5" t="s">
        <v>83</v>
      </c>
      <c r="M2" s="5" t="s">
        <v>17</v>
      </c>
      <c r="N2" s="5" t="s">
        <v>204</v>
      </c>
      <c r="O2" s="5" t="s">
        <v>110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79</v>
      </c>
      <c r="U2" s="5" t="s">
        <v>57</v>
      </c>
      <c r="V2" s="5" t="s">
        <v>59</v>
      </c>
      <c r="W2" s="5" t="s">
        <v>60</v>
      </c>
      <c r="X2" s="5" t="s">
        <v>26</v>
      </c>
      <c r="Y2" s="5" t="s">
        <v>61</v>
      </c>
      <c r="Z2" s="5" t="s">
        <v>85</v>
      </c>
      <c r="AA2" s="79" t="s">
        <v>62</v>
      </c>
      <c r="AB2" s="64">
        <v>119</v>
      </c>
    </row>
    <row r="3" spans="1:28">
      <c r="A3" s="6"/>
      <c r="B3" s="73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80"/>
      <c r="AB3" s="65"/>
    </row>
    <row r="4" spans="1:28">
      <c r="A4" s="6"/>
      <c r="B4" s="7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80"/>
      <c r="AB4" s="65"/>
    </row>
    <row r="5" ht="12" customHeight="1" spans="1:28">
      <c r="A5" s="6"/>
      <c r="B5" s="7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80"/>
      <c r="AB5" s="65"/>
    </row>
    <row r="6" spans="1:28">
      <c r="A6" s="6"/>
      <c r="B6" s="7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80"/>
      <c r="AB6" s="65"/>
    </row>
    <row r="7" ht="28" customHeight="1" spans="1:28">
      <c r="A7" s="10"/>
      <c r="B7" s="7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81"/>
      <c r="AB7" s="66"/>
    </row>
    <row r="8" ht="16" customHeight="1" spans="1:28">
      <c r="A8" s="14"/>
      <c r="B8" s="75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67" t="s">
        <v>28</v>
      </c>
    </row>
    <row r="9" spans="1:28">
      <c r="A9" s="18" t="s">
        <v>29</v>
      </c>
      <c r="B9" s="19" t="s">
        <v>144</v>
      </c>
      <c r="C9" s="20">
        <v>0.153</v>
      </c>
      <c r="D9" s="21"/>
      <c r="E9" s="21">
        <v>0.00645</v>
      </c>
      <c r="F9" s="22"/>
      <c r="G9" s="22"/>
      <c r="H9" s="21">
        <v>0.025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60"/>
      <c r="AA9" s="60"/>
      <c r="AB9" s="68" t="s">
        <v>123</v>
      </c>
    </row>
    <row r="10" spans="1:28">
      <c r="A10" s="23"/>
      <c r="B10" s="24" t="s">
        <v>65</v>
      </c>
      <c r="C10" s="25"/>
      <c r="D10" s="26"/>
      <c r="E10" s="26">
        <v>0.008</v>
      </c>
      <c r="F10" s="27">
        <v>0.00058</v>
      </c>
      <c r="G10" s="26">
        <v>0.002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61"/>
      <c r="AA10" s="61"/>
      <c r="AB10" s="69"/>
    </row>
    <row r="11" spans="1:28">
      <c r="A11" s="23"/>
      <c r="B11" s="28" t="s">
        <v>66</v>
      </c>
      <c r="C11" s="25"/>
      <c r="D11" s="26">
        <v>0.01</v>
      </c>
      <c r="E11" s="26"/>
      <c r="F11" s="27"/>
      <c r="G11" s="27"/>
      <c r="H11" s="26"/>
      <c r="I11" s="26"/>
      <c r="J11" s="26">
        <v>0.0304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1"/>
      <c r="AA11" s="61"/>
      <c r="AB11" s="69"/>
    </row>
    <row r="12" spans="1:28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1"/>
      <c r="AA12" s="61"/>
      <c r="AB12" s="69"/>
    </row>
    <row r="13" ht="13.95" spans="1:28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62"/>
      <c r="AA13" s="62"/>
      <c r="AB13" s="69"/>
    </row>
    <row r="14" spans="1:28">
      <c r="A14" s="18" t="s">
        <v>34</v>
      </c>
      <c r="B14" s="19" t="s">
        <v>83</v>
      </c>
      <c r="C14" s="20"/>
      <c r="D14" s="21"/>
      <c r="E14" s="21"/>
      <c r="F14" s="22"/>
      <c r="G14" s="22"/>
      <c r="H14" s="21"/>
      <c r="I14" s="21"/>
      <c r="J14" s="21"/>
      <c r="K14" s="21"/>
      <c r="L14" s="21">
        <v>0.1247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60"/>
      <c r="AA14" s="60"/>
      <c r="AB14" s="69"/>
    </row>
    <row r="15" spans="1:28">
      <c r="A15" s="23"/>
      <c r="B15" s="24"/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61"/>
      <c r="AA15" s="61"/>
      <c r="AB15" s="69"/>
    </row>
    <row r="16" spans="1:28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61"/>
      <c r="AA16" s="61"/>
      <c r="AB16" s="69"/>
    </row>
    <row r="17" ht="13.95" spans="1:28">
      <c r="A17" s="34"/>
      <c r="B17" s="45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63"/>
      <c r="AA17" s="63"/>
      <c r="AB17" s="69"/>
    </row>
    <row r="18" ht="25" customHeight="1" spans="1:28">
      <c r="A18" s="38" t="s">
        <v>35</v>
      </c>
      <c r="B18" s="39" t="s">
        <v>174</v>
      </c>
      <c r="C18" s="20"/>
      <c r="D18" s="21"/>
      <c r="E18" s="21">
        <v>0.001</v>
      </c>
      <c r="F18" s="22"/>
      <c r="G18" s="22"/>
      <c r="H18" s="21"/>
      <c r="I18" s="21"/>
      <c r="J18" s="21"/>
      <c r="K18" s="21"/>
      <c r="L18" s="21"/>
      <c r="M18" s="21">
        <v>0.0804</v>
      </c>
      <c r="N18" s="21"/>
      <c r="O18" s="21">
        <v>0.07</v>
      </c>
      <c r="P18" s="21">
        <v>0.0973</v>
      </c>
      <c r="Q18" s="21">
        <v>0.0096</v>
      </c>
      <c r="R18" s="21">
        <v>0.0104</v>
      </c>
      <c r="S18" s="21">
        <v>0.0023</v>
      </c>
      <c r="T18" s="21"/>
      <c r="U18" s="21"/>
      <c r="V18" s="21">
        <v>0.008</v>
      </c>
      <c r="W18" s="21"/>
      <c r="X18" s="21"/>
      <c r="Y18" s="21"/>
      <c r="Z18" s="60"/>
      <c r="AA18" s="60"/>
      <c r="AB18" s="69"/>
    </row>
    <row r="19" ht="17" customHeight="1" spans="1:28">
      <c r="A19" s="40"/>
      <c r="B19" s="76" t="s">
        <v>205</v>
      </c>
      <c r="C19" s="25"/>
      <c r="D19" s="26"/>
      <c r="E19" s="26"/>
      <c r="F19" s="27"/>
      <c r="G19" s="27"/>
      <c r="H19" s="26"/>
      <c r="I19" s="26"/>
      <c r="J19" s="26"/>
      <c r="K19" s="26"/>
      <c r="L19" s="26"/>
      <c r="M19" s="26"/>
      <c r="N19" s="26">
        <v>0.08</v>
      </c>
      <c r="O19" s="26"/>
      <c r="P19" s="26"/>
      <c r="Q19" s="26">
        <v>0.015</v>
      </c>
      <c r="R19" s="26">
        <v>0.03</v>
      </c>
      <c r="S19" s="26">
        <v>0.0044</v>
      </c>
      <c r="T19" s="26"/>
      <c r="U19" s="26"/>
      <c r="V19" s="26">
        <v>0.008</v>
      </c>
      <c r="W19" s="26"/>
      <c r="X19" s="26"/>
      <c r="Y19" s="26"/>
      <c r="Z19" s="61"/>
      <c r="AA19" s="61"/>
      <c r="AB19" s="69"/>
    </row>
    <row r="20" spans="1:28">
      <c r="A20" s="40"/>
      <c r="B20" s="76" t="s">
        <v>197</v>
      </c>
      <c r="C20" s="25"/>
      <c r="D20" s="26">
        <v>0.0071</v>
      </c>
      <c r="E20" s="26"/>
      <c r="F20" s="27"/>
      <c r="G20" s="27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>
        <v>0.0441</v>
      </c>
      <c r="U20" s="26"/>
      <c r="V20" s="26"/>
      <c r="W20" s="26"/>
      <c r="X20" s="26"/>
      <c r="Y20" s="26"/>
      <c r="Z20" s="61"/>
      <c r="AA20" s="61"/>
      <c r="AB20" s="69"/>
    </row>
    <row r="21" spans="1:28">
      <c r="A21" s="40"/>
      <c r="B21" s="41" t="s">
        <v>92</v>
      </c>
      <c r="C21" s="25"/>
      <c r="D21" s="26"/>
      <c r="E21" s="26">
        <v>0.008</v>
      </c>
      <c r="F21" s="27"/>
      <c r="G21" s="27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>
        <v>0.01766</v>
      </c>
      <c r="V21" s="26"/>
      <c r="W21" s="26"/>
      <c r="X21" s="26"/>
      <c r="Y21" s="26"/>
      <c r="Z21" s="61"/>
      <c r="AA21" s="61"/>
      <c r="AB21" s="69"/>
    </row>
    <row r="22" spans="1:28">
      <c r="A22" s="40"/>
      <c r="B22" s="28" t="s">
        <v>41</v>
      </c>
      <c r="C22" s="25"/>
      <c r="D22" s="26"/>
      <c r="E22" s="26"/>
      <c r="F22" s="27"/>
      <c r="G22" s="27"/>
      <c r="H22" s="26"/>
      <c r="I22" s="26"/>
      <c r="J22" s="26"/>
      <c r="K22" s="26">
        <v>0.04804</v>
      </c>
      <c r="L22" s="26"/>
      <c r="M22" s="26"/>
      <c r="N22" s="26"/>
      <c r="O22" s="26"/>
      <c r="P22" s="26"/>
      <c r="Q22" s="26"/>
      <c r="R22" s="26"/>
      <c r="S22" s="26"/>
      <c r="T22" s="26"/>
      <c r="U22" s="26" t="s">
        <v>70</v>
      </c>
      <c r="V22" s="26"/>
      <c r="W22" s="26"/>
      <c r="X22" s="26"/>
      <c r="Y22" s="26"/>
      <c r="Z22" s="61"/>
      <c r="AA22" s="61"/>
      <c r="AB22" s="69"/>
    </row>
    <row r="23" ht="13.95" spans="1:28">
      <c r="A23" s="43"/>
      <c r="B23" s="44"/>
      <c r="C23" s="31"/>
      <c r="D23" s="32"/>
      <c r="E23" s="32"/>
      <c r="F23" s="33"/>
      <c r="G23" s="3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62"/>
      <c r="AA23" s="62"/>
      <c r="AB23" s="69"/>
    </row>
    <row r="24" spans="1:28">
      <c r="A24" s="38" t="s">
        <v>42</v>
      </c>
      <c r="B24" s="19" t="s">
        <v>71</v>
      </c>
      <c r="C24" s="20">
        <v>0.0151</v>
      </c>
      <c r="D24" s="21">
        <v>0.0023</v>
      </c>
      <c r="E24" s="21">
        <v>0.01</v>
      </c>
      <c r="F24" s="22"/>
      <c r="G24" s="22"/>
      <c r="H24" s="21"/>
      <c r="I24" s="21">
        <v>0.005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0.0731</v>
      </c>
      <c r="X24" s="21"/>
      <c r="Y24" s="21">
        <v>7</v>
      </c>
      <c r="Z24" s="60"/>
      <c r="AA24" s="60">
        <v>10</v>
      </c>
      <c r="AB24" s="69"/>
    </row>
    <row r="25" spans="1:28">
      <c r="A25" s="40"/>
      <c r="B25" s="24" t="s">
        <v>72</v>
      </c>
      <c r="C25" s="25"/>
      <c r="D25" s="26"/>
      <c r="E25" s="26">
        <v>0.003</v>
      </c>
      <c r="F25" s="27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>
        <v>0.0302</v>
      </c>
      <c r="W25" s="26"/>
      <c r="X25" s="26"/>
      <c r="Y25" s="26"/>
      <c r="Z25" s="61"/>
      <c r="AA25" s="61"/>
      <c r="AB25" s="69"/>
    </row>
    <row r="26" spans="1:28">
      <c r="A26" s="40"/>
      <c r="B26" s="24" t="s">
        <v>73</v>
      </c>
      <c r="C26" s="25"/>
      <c r="D26" s="26"/>
      <c r="E26" s="26">
        <v>0.007</v>
      </c>
      <c r="F26" s="27">
        <v>0.0006</v>
      </c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61"/>
      <c r="AA26" s="61"/>
      <c r="AB26" s="69"/>
    </row>
    <row r="27" ht="13.95" spans="1:28">
      <c r="A27" s="43"/>
      <c r="B27" s="30"/>
      <c r="C27" s="31"/>
      <c r="D27" s="32"/>
      <c r="E27" s="32"/>
      <c r="F27" s="33"/>
      <c r="G27" s="3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>
        <v>1</v>
      </c>
      <c r="Y27" s="32"/>
      <c r="Z27" s="62">
        <v>0.75</v>
      </c>
      <c r="AA27" s="62"/>
      <c r="AB27" s="82"/>
    </row>
    <row r="28" ht="15.6" spans="1:28">
      <c r="A28" s="46" t="s">
        <v>45</v>
      </c>
      <c r="B28" s="47"/>
      <c r="C28" s="20">
        <f t="shared" ref="C28:M28" si="0">SUM(C9:C27)</f>
        <v>0.1681</v>
      </c>
      <c r="D28" s="21">
        <f t="shared" si="0"/>
        <v>0.0194</v>
      </c>
      <c r="E28" s="21">
        <f t="shared" si="0"/>
        <v>0.04345</v>
      </c>
      <c r="F28" s="21">
        <f t="shared" si="0"/>
        <v>0.00118</v>
      </c>
      <c r="G28" s="21">
        <f t="shared" si="0"/>
        <v>0.002</v>
      </c>
      <c r="H28" s="21">
        <f t="shared" si="0"/>
        <v>0.025</v>
      </c>
      <c r="I28" s="21">
        <f t="shared" si="0"/>
        <v>0.005</v>
      </c>
      <c r="J28" s="21">
        <f t="shared" si="0"/>
        <v>0.0304</v>
      </c>
      <c r="K28" s="21">
        <f t="shared" si="0"/>
        <v>0.04804</v>
      </c>
      <c r="L28" s="21">
        <f t="shared" si="0"/>
        <v>0.1247</v>
      </c>
      <c r="M28" s="21">
        <f t="shared" si="0"/>
        <v>0.0804</v>
      </c>
      <c r="N28" s="21">
        <f t="shared" ref="N28:X28" si="1">SUM(N9:N27)</f>
        <v>0.08</v>
      </c>
      <c r="O28" s="21">
        <f t="shared" si="1"/>
        <v>0.07</v>
      </c>
      <c r="P28" s="21">
        <f t="shared" si="1"/>
        <v>0.0973</v>
      </c>
      <c r="Q28" s="21">
        <f t="shared" si="1"/>
        <v>0.0246</v>
      </c>
      <c r="R28" s="21">
        <f t="shared" si="1"/>
        <v>0.0404</v>
      </c>
      <c r="S28" s="21">
        <f t="shared" si="1"/>
        <v>0.0067</v>
      </c>
      <c r="T28" s="21">
        <f t="shared" si="1"/>
        <v>0.0441</v>
      </c>
      <c r="U28" s="21">
        <f t="shared" si="1"/>
        <v>0.01766</v>
      </c>
      <c r="V28" s="21">
        <f t="shared" si="1"/>
        <v>0.0462</v>
      </c>
      <c r="W28" s="21">
        <f t="shared" si="1"/>
        <v>0.0731</v>
      </c>
      <c r="X28" s="21">
        <v>1</v>
      </c>
      <c r="Y28" s="21">
        <v>7</v>
      </c>
      <c r="Z28" s="21">
        <v>0.75</v>
      </c>
      <c r="AA28" s="60">
        <v>10</v>
      </c>
      <c r="AB28" s="83"/>
    </row>
    <row r="29" ht="15.6" hidden="1" spans="1:28">
      <c r="A29" s="48" t="s">
        <v>46</v>
      </c>
      <c r="B29" s="49"/>
      <c r="C29" s="25">
        <f t="shared" ref="C29:M29" si="2">119*C28</f>
        <v>20.0039</v>
      </c>
      <c r="D29" s="25">
        <f t="shared" si="2"/>
        <v>2.3086</v>
      </c>
      <c r="E29" s="25">
        <f t="shared" si="2"/>
        <v>5.17055</v>
      </c>
      <c r="F29" s="25">
        <f t="shared" si="2"/>
        <v>0.14042</v>
      </c>
      <c r="G29" s="25">
        <f t="shared" si="2"/>
        <v>0.238</v>
      </c>
      <c r="H29" s="25">
        <f t="shared" si="2"/>
        <v>2.975</v>
      </c>
      <c r="I29" s="25">
        <f t="shared" si="2"/>
        <v>0.595</v>
      </c>
      <c r="J29" s="25">
        <f t="shared" si="2"/>
        <v>3.6176</v>
      </c>
      <c r="K29" s="25">
        <f t="shared" si="2"/>
        <v>5.71676</v>
      </c>
      <c r="L29" s="25">
        <f t="shared" si="2"/>
        <v>14.8393</v>
      </c>
      <c r="M29" s="25">
        <f t="shared" si="2"/>
        <v>9.5676</v>
      </c>
      <c r="N29" s="25">
        <f t="shared" ref="N29:AB29" si="3">119*N28</f>
        <v>9.52</v>
      </c>
      <c r="O29" s="25">
        <f t="shared" si="3"/>
        <v>8.33</v>
      </c>
      <c r="P29" s="25">
        <f t="shared" si="3"/>
        <v>11.5787</v>
      </c>
      <c r="Q29" s="25">
        <f t="shared" si="3"/>
        <v>2.9274</v>
      </c>
      <c r="R29" s="25">
        <f t="shared" si="3"/>
        <v>4.8076</v>
      </c>
      <c r="S29" s="25">
        <f t="shared" si="3"/>
        <v>0.7973</v>
      </c>
      <c r="T29" s="25">
        <f t="shared" si="3"/>
        <v>5.2479</v>
      </c>
      <c r="U29" s="25">
        <f t="shared" si="3"/>
        <v>2.10154</v>
      </c>
      <c r="V29" s="25">
        <f t="shared" si="3"/>
        <v>5.4978</v>
      </c>
      <c r="W29" s="25">
        <f t="shared" si="3"/>
        <v>8.6989</v>
      </c>
      <c r="X29" s="25">
        <v>1</v>
      </c>
      <c r="Y29" s="25">
        <v>7</v>
      </c>
      <c r="Z29" s="25">
        <v>0.75</v>
      </c>
      <c r="AA29" s="25">
        <v>10</v>
      </c>
      <c r="AB29" s="70">
        <f>79*AB28</f>
        <v>0</v>
      </c>
    </row>
    <row r="30" ht="15.6" spans="1:28">
      <c r="A30" s="48" t="s">
        <v>46</v>
      </c>
      <c r="B30" s="49"/>
      <c r="C30" s="50">
        <f t="shared" ref="C30:M30" si="4">ROUND(C29,2)</f>
        <v>20</v>
      </c>
      <c r="D30" s="51">
        <f t="shared" si="4"/>
        <v>2.31</v>
      </c>
      <c r="E30" s="51">
        <f t="shared" si="4"/>
        <v>5.17</v>
      </c>
      <c r="F30" s="51">
        <f t="shared" si="4"/>
        <v>0.14</v>
      </c>
      <c r="G30" s="51">
        <f t="shared" si="4"/>
        <v>0.24</v>
      </c>
      <c r="H30" s="51">
        <f t="shared" si="4"/>
        <v>2.98</v>
      </c>
      <c r="I30" s="51">
        <f t="shared" si="4"/>
        <v>0.6</v>
      </c>
      <c r="J30" s="51">
        <f t="shared" si="4"/>
        <v>3.62</v>
      </c>
      <c r="K30" s="51">
        <f t="shared" si="4"/>
        <v>5.72</v>
      </c>
      <c r="L30" s="51">
        <f t="shared" si="4"/>
        <v>14.84</v>
      </c>
      <c r="M30" s="59">
        <f t="shared" si="4"/>
        <v>9.57</v>
      </c>
      <c r="N30" s="59">
        <f t="shared" ref="N30:X30" si="5">ROUND(N29,2)</f>
        <v>9.52</v>
      </c>
      <c r="O30" s="59">
        <f t="shared" si="5"/>
        <v>8.33</v>
      </c>
      <c r="P30" s="59">
        <f t="shared" si="5"/>
        <v>11.58</v>
      </c>
      <c r="Q30" s="59">
        <f t="shared" si="5"/>
        <v>2.93</v>
      </c>
      <c r="R30" s="59">
        <f t="shared" si="5"/>
        <v>4.81</v>
      </c>
      <c r="S30" s="59">
        <f t="shared" si="5"/>
        <v>0.8</v>
      </c>
      <c r="T30" s="59">
        <f t="shared" si="5"/>
        <v>5.25</v>
      </c>
      <c r="U30" s="59">
        <f t="shared" si="5"/>
        <v>2.1</v>
      </c>
      <c r="V30" s="59">
        <f t="shared" si="5"/>
        <v>5.5</v>
      </c>
      <c r="W30" s="59">
        <f t="shared" si="5"/>
        <v>8.7</v>
      </c>
      <c r="X30" s="59">
        <v>1</v>
      </c>
      <c r="Y30" s="59">
        <v>7</v>
      </c>
      <c r="Z30" s="84">
        <v>0.75</v>
      </c>
      <c r="AA30" s="84">
        <v>10</v>
      </c>
      <c r="AB30" s="70"/>
    </row>
    <row r="31" ht="15.6" spans="1:28">
      <c r="A31" s="48" t="s">
        <v>47</v>
      </c>
      <c r="B31" s="49"/>
      <c r="C31" s="50">
        <v>77</v>
      </c>
      <c r="D31" s="52">
        <v>770</v>
      </c>
      <c r="E31" s="52">
        <v>70</v>
      </c>
      <c r="F31" s="52">
        <v>1480</v>
      </c>
      <c r="G31" s="51">
        <v>180</v>
      </c>
      <c r="H31" s="51">
        <v>250</v>
      </c>
      <c r="I31" s="51">
        <v>150</v>
      </c>
      <c r="J31" s="52">
        <v>68</v>
      </c>
      <c r="K31" s="52">
        <v>43</v>
      </c>
      <c r="L31" s="51">
        <v>148.8888</v>
      </c>
      <c r="M31" s="59">
        <v>220</v>
      </c>
      <c r="N31" s="59">
        <v>380</v>
      </c>
      <c r="O31" s="59">
        <v>45</v>
      </c>
      <c r="P31" s="59">
        <v>45</v>
      </c>
      <c r="Q31" s="59">
        <v>39</v>
      </c>
      <c r="R31" s="59">
        <v>60</v>
      </c>
      <c r="S31" s="59">
        <v>220</v>
      </c>
      <c r="T31" s="59">
        <v>68.65</v>
      </c>
      <c r="U31" s="59">
        <v>200</v>
      </c>
      <c r="V31" s="59">
        <v>366.16</v>
      </c>
      <c r="W31" s="59">
        <v>220</v>
      </c>
      <c r="X31" s="59">
        <v>12</v>
      </c>
      <c r="Y31" s="59">
        <v>11</v>
      </c>
      <c r="Z31" s="84">
        <v>13</v>
      </c>
      <c r="AA31" s="84">
        <v>1.9</v>
      </c>
      <c r="AB31" s="24"/>
    </row>
    <row r="32" ht="16.35" spans="1:28">
      <c r="A32" s="53" t="s">
        <v>48</v>
      </c>
      <c r="B32" s="54"/>
      <c r="C32" s="55">
        <f>C31*C30</f>
        <v>1540</v>
      </c>
      <c r="D32" s="55">
        <f t="shared" ref="D32:AA32" si="6">D31*D30</f>
        <v>1778.7</v>
      </c>
      <c r="E32" s="55">
        <f t="shared" si="6"/>
        <v>361.9</v>
      </c>
      <c r="F32" s="55">
        <f t="shared" si="6"/>
        <v>207.2</v>
      </c>
      <c r="G32" s="55">
        <f t="shared" si="6"/>
        <v>43.2</v>
      </c>
      <c r="H32" s="55">
        <f t="shared" si="6"/>
        <v>745</v>
      </c>
      <c r="I32" s="55">
        <f t="shared" si="6"/>
        <v>90</v>
      </c>
      <c r="J32" s="55">
        <f t="shared" si="6"/>
        <v>246.16</v>
      </c>
      <c r="K32" s="55">
        <f t="shared" si="6"/>
        <v>245.96</v>
      </c>
      <c r="L32" s="55">
        <v>2211</v>
      </c>
      <c r="M32" s="55">
        <f t="shared" si="6"/>
        <v>2105.4</v>
      </c>
      <c r="N32" s="55">
        <f t="shared" si="6"/>
        <v>3617.6</v>
      </c>
      <c r="O32" s="55">
        <f t="shared" si="6"/>
        <v>374.85</v>
      </c>
      <c r="P32" s="55">
        <f t="shared" si="6"/>
        <v>521.1</v>
      </c>
      <c r="Q32" s="55">
        <f t="shared" si="6"/>
        <v>114.27</v>
      </c>
      <c r="R32" s="55">
        <f t="shared" si="6"/>
        <v>288.6</v>
      </c>
      <c r="S32" s="55">
        <f t="shared" si="6"/>
        <v>176</v>
      </c>
      <c r="T32" s="55">
        <v>360.44</v>
      </c>
      <c r="U32" s="55">
        <f t="shared" si="6"/>
        <v>420</v>
      </c>
      <c r="V32" s="55">
        <f t="shared" si="6"/>
        <v>2013.88</v>
      </c>
      <c r="W32" s="55">
        <f t="shared" si="6"/>
        <v>1914</v>
      </c>
      <c r="X32" s="55">
        <f t="shared" si="6"/>
        <v>12</v>
      </c>
      <c r="Y32" s="55">
        <f t="shared" si="6"/>
        <v>77</v>
      </c>
      <c r="Z32" s="55">
        <f t="shared" si="6"/>
        <v>9.75</v>
      </c>
      <c r="AA32" s="55">
        <f t="shared" si="6"/>
        <v>19</v>
      </c>
      <c r="AB32" s="71">
        <f>SUM(C32:AA32)</f>
        <v>19493.01</v>
      </c>
    </row>
    <row r="33" ht="15.6" spans="1:28">
      <c r="A33" s="56"/>
      <c r="B33" s="5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57">
        <f>AB32/AB2</f>
        <v>163.806806722689</v>
      </c>
    </row>
    <row r="34" customFormat="1" ht="27" customHeight="1" spans="2:15">
      <c r="B34" s="58" t="s">
        <v>74</v>
      </c>
      <c r="M34" s="57"/>
      <c r="N34" s="78"/>
      <c r="O34" s="78"/>
    </row>
    <row r="35" customFormat="1" ht="27" customHeight="1" spans="2:15">
      <c r="B35" s="58" t="s">
        <v>75</v>
      </c>
      <c r="M35" s="57"/>
      <c r="N35" s="78"/>
      <c r="O35" s="78"/>
    </row>
    <row r="36" customFormat="1" ht="27" customHeight="1" spans="2:2">
      <c r="B36" s="58" t="s">
        <v>76</v>
      </c>
    </row>
  </sheetData>
  <mergeCells count="40">
    <mergeCell ref="A1:AA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7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F38"/>
  <sheetViews>
    <sheetView tabSelected="1" topLeftCell="B1" workbookViewId="0">
      <pane ySplit="7" topLeftCell="A17" activePane="bottomLeft" state="frozen"/>
      <selection/>
      <selection pane="bottomLeft" activeCell="A31" sqref="$A31:$XFD31"/>
    </sheetView>
  </sheetViews>
  <sheetFormatPr defaultColWidth="11.537037037037" defaultRowHeight="13.2"/>
  <cols>
    <col min="1" max="1" width="6.33333333333333" customWidth="1"/>
    <col min="2" max="2" width="27.8888888888889" customWidth="1"/>
    <col min="3" max="3" width="7" customWidth="1"/>
    <col min="4" max="4" width="7.33333333333333" customWidth="1"/>
    <col min="5" max="5" width="6.11111111111111" customWidth="1"/>
    <col min="6" max="6" width="7" customWidth="1"/>
    <col min="7" max="7" width="6.22222222222222" customWidth="1"/>
    <col min="8" max="8" width="6" customWidth="1"/>
    <col min="9" max="9" width="6.33333333333333" customWidth="1"/>
    <col min="10" max="11" width="6.11111111111111" customWidth="1"/>
    <col min="12" max="12" width="6" customWidth="1"/>
    <col min="13" max="13" width="6.33333333333333" customWidth="1"/>
    <col min="14" max="14" width="5.44444444444444" customWidth="1"/>
    <col min="15" max="15" width="6.33333333333333" customWidth="1"/>
    <col min="16" max="16" width="6.44444444444444" customWidth="1"/>
    <col min="17" max="18" width="7.33333333333333" customWidth="1"/>
    <col min="19" max="19" width="7" customWidth="1"/>
    <col min="20" max="20" width="6.44444444444444" customWidth="1"/>
    <col min="21" max="21" width="7" customWidth="1"/>
    <col min="22" max="22" width="6.11111111111111" customWidth="1"/>
    <col min="23" max="23" width="6.66666666666667" customWidth="1"/>
    <col min="24" max="24" width="7.55555555555556" customWidth="1"/>
    <col min="25" max="25" width="6.66666666666667" customWidth="1"/>
    <col min="26" max="30" width="6" customWidth="1"/>
    <col min="31" max="31" width="5.77777777777778" customWidth="1"/>
    <col min="32" max="32" width="8.22222222222222" customWidth="1"/>
  </cols>
  <sheetData>
    <row r="1" s="1" customFormat="1" ht="43" customHeight="1" spans="1:1">
      <c r="A1" s="1" t="s">
        <v>0</v>
      </c>
    </row>
    <row r="2" customHeight="1" spans="1:32">
      <c r="A2" s="2"/>
      <c r="B2" s="3" t="s">
        <v>206</v>
      </c>
      <c r="C2" s="4" t="s">
        <v>2</v>
      </c>
      <c r="D2" s="5" t="s">
        <v>3</v>
      </c>
      <c r="E2" s="5" t="s">
        <v>4</v>
      </c>
      <c r="F2" s="5" t="s">
        <v>8</v>
      </c>
      <c r="G2" s="5" t="s">
        <v>97</v>
      </c>
      <c r="H2" s="5" t="s">
        <v>78</v>
      </c>
      <c r="I2" s="5" t="s">
        <v>95</v>
      </c>
      <c r="J2" s="5" t="s">
        <v>7</v>
      </c>
      <c r="K2" s="5" t="s">
        <v>10</v>
      </c>
      <c r="L2" s="5" t="s">
        <v>11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207</v>
      </c>
      <c r="R2" s="5" t="s">
        <v>17</v>
      </c>
      <c r="S2" s="5" t="s">
        <v>188</v>
      </c>
      <c r="T2" s="5" t="s">
        <v>59</v>
      </c>
      <c r="U2" s="5" t="s">
        <v>60</v>
      </c>
      <c r="V2" s="5" t="s">
        <v>19</v>
      </c>
      <c r="W2" s="5" t="s">
        <v>57</v>
      </c>
      <c r="X2" s="5" t="s">
        <v>208</v>
      </c>
      <c r="Y2" s="5" t="s">
        <v>84</v>
      </c>
      <c r="Z2" s="5" t="s">
        <v>23</v>
      </c>
      <c r="AA2" s="5" t="s">
        <v>62</v>
      </c>
      <c r="AB2" s="5" t="s">
        <v>86</v>
      </c>
      <c r="AC2" s="5" t="s">
        <v>209</v>
      </c>
      <c r="AD2" s="5" t="s">
        <v>210</v>
      </c>
      <c r="AE2" s="5" t="s">
        <v>26</v>
      </c>
      <c r="AF2" s="64">
        <v>120</v>
      </c>
    </row>
    <row r="3" spans="1:32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65"/>
    </row>
    <row r="4" spans="1:32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65"/>
    </row>
    <row r="5" ht="12" customHeight="1" spans="1:32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65"/>
    </row>
    <row r="6" spans="1:32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65"/>
    </row>
    <row r="7" ht="28" customHeight="1" spans="1:32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66"/>
    </row>
    <row r="8" ht="18" customHeight="1" spans="1:32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6">
        <v>25</v>
      </c>
      <c r="AB8" s="17">
        <v>26</v>
      </c>
      <c r="AC8" s="17">
        <v>27</v>
      </c>
      <c r="AD8" s="16">
        <v>28</v>
      </c>
      <c r="AE8" s="16">
        <v>29</v>
      </c>
      <c r="AF8" s="67" t="s">
        <v>28</v>
      </c>
    </row>
    <row r="9" spans="1:32">
      <c r="A9" s="18" t="s">
        <v>29</v>
      </c>
      <c r="B9" s="19" t="s">
        <v>112</v>
      </c>
      <c r="C9" s="20">
        <v>0.1503</v>
      </c>
      <c r="D9" s="21"/>
      <c r="E9" s="21">
        <v>0.006</v>
      </c>
      <c r="F9" s="22"/>
      <c r="G9" s="22">
        <v>0.015</v>
      </c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8" t="s">
        <v>172</v>
      </c>
    </row>
    <row r="10" spans="1:32">
      <c r="A10" s="23"/>
      <c r="B10" s="24" t="s">
        <v>65</v>
      </c>
      <c r="C10" s="25"/>
      <c r="D10" s="26"/>
      <c r="E10" s="26">
        <v>0.0083</v>
      </c>
      <c r="F10" s="27">
        <v>0.0006</v>
      </c>
      <c r="G10" s="27"/>
      <c r="H10" s="27"/>
      <c r="I10" s="26"/>
      <c r="J10" s="26">
        <v>0.0018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9"/>
    </row>
    <row r="11" spans="1:32">
      <c r="A11" s="23"/>
      <c r="B11" s="28" t="s">
        <v>66</v>
      </c>
      <c r="C11" s="25"/>
      <c r="D11" s="26">
        <v>0.0102</v>
      </c>
      <c r="E11" s="26"/>
      <c r="F11" s="27"/>
      <c r="G11" s="27"/>
      <c r="H11" s="27"/>
      <c r="I11" s="26"/>
      <c r="J11" s="26"/>
      <c r="K11" s="26">
        <v>0.03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9"/>
    </row>
    <row r="12" spans="1:32">
      <c r="A12" s="23"/>
      <c r="B12" s="24"/>
      <c r="C12" s="25"/>
      <c r="D12" s="26"/>
      <c r="E12" s="26"/>
      <c r="F12" s="27"/>
      <c r="G12" s="27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9"/>
    </row>
    <row r="13" ht="13.95" spans="1:32">
      <c r="A13" s="29"/>
      <c r="B13" s="30"/>
      <c r="C13" s="31"/>
      <c r="D13" s="32"/>
      <c r="E13" s="32"/>
      <c r="F13" s="33"/>
      <c r="G13" s="33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9"/>
    </row>
    <row r="14" spans="1:32">
      <c r="A14" s="18" t="s">
        <v>34</v>
      </c>
      <c r="B14" s="19" t="s">
        <v>55</v>
      </c>
      <c r="C14" s="20"/>
      <c r="D14" s="21"/>
      <c r="E14" s="21"/>
      <c r="F14" s="22"/>
      <c r="G14" s="22"/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60"/>
      <c r="W14" s="60"/>
      <c r="X14" s="60">
        <v>0.1624</v>
      </c>
      <c r="Y14" s="60"/>
      <c r="Z14" s="60"/>
      <c r="AA14" s="60"/>
      <c r="AB14" s="60"/>
      <c r="AC14" s="60"/>
      <c r="AD14" s="60"/>
      <c r="AE14" s="60"/>
      <c r="AF14" s="69"/>
    </row>
    <row r="15" spans="1:32">
      <c r="A15" s="23"/>
      <c r="B15" s="24"/>
      <c r="C15" s="25"/>
      <c r="D15" s="26"/>
      <c r="E15" s="26"/>
      <c r="F15" s="27"/>
      <c r="G15" s="27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9"/>
    </row>
    <row r="16" spans="1:32">
      <c r="A16" s="23"/>
      <c r="B16" s="24"/>
      <c r="C16" s="25"/>
      <c r="D16" s="26"/>
      <c r="E16" s="26"/>
      <c r="F16" s="27"/>
      <c r="G16" s="27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9"/>
    </row>
    <row r="17" ht="13.95" spans="1:32">
      <c r="A17" s="34"/>
      <c r="B17" s="30"/>
      <c r="C17" s="35"/>
      <c r="D17" s="36"/>
      <c r="E17" s="36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9"/>
    </row>
    <row r="18" ht="16" customHeight="1" spans="1:32">
      <c r="A18" s="38" t="s">
        <v>35</v>
      </c>
      <c r="B18" s="39" t="s">
        <v>211</v>
      </c>
      <c r="C18" s="20"/>
      <c r="D18" s="21"/>
      <c r="E18" s="21"/>
      <c r="F18" s="22"/>
      <c r="G18" s="22"/>
      <c r="H18" s="21">
        <v>0.007</v>
      </c>
      <c r="I18" s="21"/>
      <c r="J18" s="21"/>
      <c r="K18" s="21"/>
      <c r="L18" s="21"/>
      <c r="M18" s="21">
        <v>0.092</v>
      </c>
      <c r="N18" s="21">
        <v>0.01</v>
      </c>
      <c r="O18" s="21">
        <v>0.0104</v>
      </c>
      <c r="P18" s="21">
        <v>0.0021</v>
      </c>
      <c r="Q18" s="21">
        <v>0.0433</v>
      </c>
      <c r="R18" s="21">
        <v>0.035</v>
      </c>
      <c r="S18" s="21"/>
      <c r="T18" s="21"/>
      <c r="U18" s="21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9"/>
    </row>
    <row r="19" spans="1:32">
      <c r="A19" s="40"/>
      <c r="B19" s="41" t="s">
        <v>188</v>
      </c>
      <c r="C19" s="25"/>
      <c r="D19" s="26"/>
      <c r="E19" s="26"/>
      <c r="F19" s="27"/>
      <c r="G19" s="27"/>
      <c r="H19" s="27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>
        <v>0.044</v>
      </c>
      <c r="T19" s="26"/>
      <c r="U19" s="26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9"/>
    </row>
    <row r="20" spans="1:32">
      <c r="A20" s="40"/>
      <c r="B20" s="42" t="s">
        <v>212</v>
      </c>
      <c r="C20" s="25"/>
      <c r="D20" s="26">
        <v>0.0072</v>
      </c>
      <c r="E20" s="26"/>
      <c r="F20" s="27"/>
      <c r="G20" s="27"/>
      <c r="H20" s="27"/>
      <c r="I20" s="26">
        <v>0.044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9"/>
    </row>
    <row r="21" spans="1:32">
      <c r="A21" s="40"/>
      <c r="B21" s="42" t="s">
        <v>126</v>
      </c>
      <c r="C21" s="25"/>
      <c r="D21" s="26"/>
      <c r="E21" s="26"/>
      <c r="F21" s="27"/>
      <c r="G21" s="27"/>
      <c r="H21" s="27"/>
      <c r="I21" s="26"/>
      <c r="J21" s="26"/>
      <c r="K21" s="26"/>
      <c r="L21" s="26"/>
      <c r="M21" s="26"/>
      <c r="N21" s="26">
        <v>0.01</v>
      </c>
      <c r="O21" s="26">
        <v>0.01</v>
      </c>
      <c r="P21" s="26">
        <v>0.0021</v>
      </c>
      <c r="Q21" s="26"/>
      <c r="R21" s="26"/>
      <c r="S21" s="26"/>
      <c r="T21" s="26">
        <v>0.006</v>
      </c>
      <c r="U21" s="26"/>
      <c r="V21" s="61">
        <v>0.0024</v>
      </c>
      <c r="W21" s="61"/>
      <c r="X21" s="61"/>
      <c r="Y21" s="61"/>
      <c r="Z21" s="61"/>
      <c r="AA21" s="61"/>
      <c r="AB21" s="61"/>
      <c r="AC21" s="61"/>
      <c r="AD21" s="61"/>
      <c r="AE21" s="61"/>
      <c r="AF21" s="69"/>
    </row>
    <row r="22" spans="1:32">
      <c r="A22" s="40"/>
      <c r="B22" s="41" t="s">
        <v>92</v>
      </c>
      <c r="C22" s="25"/>
      <c r="D22" s="26"/>
      <c r="E22" s="26">
        <v>0.0074</v>
      </c>
      <c r="F22" s="27"/>
      <c r="G22" s="27"/>
      <c r="H22" s="27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61"/>
      <c r="W22" s="61">
        <v>0.02</v>
      </c>
      <c r="X22" s="61"/>
      <c r="Y22" s="61"/>
      <c r="Z22" s="61"/>
      <c r="AA22" s="61"/>
      <c r="AB22" s="61"/>
      <c r="AC22" s="61"/>
      <c r="AD22" s="61"/>
      <c r="AE22" s="61"/>
      <c r="AF22" s="69"/>
    </row>
    <row r="23" spans="1:32">
      <c r="A23" s="40"/>
      <c r="B23" s="28" t="s">
        <v>41</v>
      </c>
      <c r="C23" s="25"/>
      <c r="D23" s="26"/>
      <c r="E23" s="26"/>
      <c r="F23" s="27"/>
      <c r="G23" s="27"/>
      <c r="H23" s="27"/>
      <c r="I23" s="26"/>
      <c r="J23" s="26"/>
      <c r="K23" s="26"/>
      <c r="L23" s="26">
        <v>0.0476</v>
      </c>
      <c r="M23" s="26"/>
      <c r="N23" s="26"/>
      <c r="O23" s="26"/>
      <c r="P23" s="26"/>
      <c r="Q23" s="26"/>
      <c r="R23" s="26"/>
      <c r="S23" s="26"/>
      <c r="T23" s="26"/>
      <c r="U23" s="26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9"/>
    </row>
    <row r="24" ht="13.95" spans="1:32">
      <c r="A24" s="43"/>
      <c r="B24" s="44"/>
      <c r="C24" s="31"/>
      <c r="D24" s="32"/>
      <c r="E24" s="32"/>
      <c r="F24" s="33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9"/>
    </row>
    <row r="25" spans="1:32">
      <c r="A25" s="38" t="s">
        <v>42</v>
      </c>
      <c r="B25" s="19" t="s">
        <v>169</v>
      </c>
      <c r="C25" s="20">
        <v>0.033</v>
      </c>
      <c r="D25" s="21">
        <v>0.0021</v>
      </c>
      <c r="E25" s="21">
        <v>0.01</v>
      </c>
      <c r="F25" s="22"/>
      <c r="G25" s="22"/>
      <c r="H25" s="22"/>
      <c r="I25" s="21"/>
      <c r="J25" s="21"/>
      <c r="K25" s="21"/>
      <c r="L25" s="21"/>
      <c r="M25" s="21"/>
      <c r="N25" s="21"/>
      <c r="O25" s="21"/>
      <c r="P25" s="21">
        <v>0.0022</v>
      </c>
      <c r="Q25" s="21"/>
      <c r="R25" s="21"/>
      <c r="S25" s="21"/>
      <c r="T25" s="21"/>
      <c r="U25" s="21">
        <v>0.02</v>
      </c>
      <c r="V25" s="60">
        <v>0.04</v>
      </c>
      <c r="W25" s="60"/>
      <c r="X25" s="60"/>
      <c r="Y25" s="60">
        <v>10</v>
      </c>
      <c r="Z25" s="60"/>
      <c r="AA25" s="60"/>
      <c r="AB25" s="60"/>
      <c r="AC25" s="60"/>
      <c r="AD25" s="60"/>
      <c r="AE25" s="60"/>
      <c r="AF25" s="69"/>
    </row>
    <row r="26" spans="1:32">
      <c r="A26" s="40"/>
      <c r="B26" s="24" t="s">
        <v>73</v>
      </c>
      <c r="C26" s="25"/>
      <c r="D26" s="26"/>
      <c r="E26" s="26">
        <v>0.0073</v>
      </c>
      <c r="F26" s="27">
        <v>0.00062</v>
      </c>
      <c r="G26" s="27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9"/>
    </row>
    <row r="27" ht="15.6" spans="1:32">
      <c r="A27" s="40"/>
      <c r="B27" s="45"/>
      <c r="C27" s="35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9"/>
    </row>
    <row r="28" ht="15.6" spans="1:32">
      <c r="A28" s="40"/>
      <c r="B28" s="45"/>
      <c r="C28" s="35"/>
      <c r="D28" s="36"/>
      <c r="E28" s="36"/>
      <c r="F28" s="37"/>
      <c r="G28" s="37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9"/>
    </row>
    <row r="29" ht="13.95" spans="1:32">
      <c r="A29" s="43"/>
      <c r="B29" s="30"/>
      <c r="C29" s="31"/>
      <c r="D29" s="32"/>
      <c r="E29" s="32"/>
      <c r="F29" s="33"/>
      <c r="G29" s="33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62"/>
      <c r="W29" s="62"/>
      <c r="X29" s="62"/>
      <c r="Y29" s="62"/>
      <c r="Z29" s="62">
        <v>1.5</v>
      </c>
      <c r="AA29" s="62">
        <v>7</v>
      </c>
      <c r="AB29" s="62">
        <v>0.76</v>
      </c>
      <c r="AC29" s="62">
        <v>0.64</v>
      </c>
      <c r="AD29" s="62">
        <v>0.7</v>
      </c>
      <c r="AE29" s="62">
        <v>1</v>
      </c>
      <c r="AF29" s="30"/>
    </row>
    <row r="30" ht="15.6" spans="1:32">
      <c r="A30" s="46" t="s">
        <v>45</v>
      </c>
      <c r="B30" s="47"/>
      <c r="C30" s="20">
        <f>SUM(C9:C29)</f>
        <v>0.1833</v>
      </c>
      <c r="D30" s="21">
        <f>SUM(D9:D29)</f>
        <v>0.0195</v>
      </c>
      <c r="E30" s="21">
        <f>SUM(E9:E29)</f>
        <v>0.039</v>
      </c>
      <c r="F30" s="22">
        <f>SUM(F9:F29)</f>
        <v>0.00122</v>
      </c>
      <c r="G30" s="22">
        <f>SUM(G9:G29)</f>
        <v>0.015</v>
      </c>
      <c r="H30" s="22">
        <f t="shared" ref="H30:X30" si="0">SUM(H9:H29)</f>
        <v>0.007</v>
      </c>
      <c r="I30" s="21">
        <f t="shared" si="0"/>
        <v>0.044</v>
      </c>
      <c r="J30" s="21">
        <f t="shared" si="0"/>
        <v>0.0018</v>
      </c>
      <c r="K30" s="21">
        <f t="shared" si="0"/>
        <v>0.03</v>
      </c>
      <c r="L30" s="21">
        <f t="shared" si="0"/>
        <v>0.0476</v>
      </c>
      <c r="M30" s="21">
        <f t="shared" si="0"/>
        <v>0.092</v>
      </c>
      <c r="N30" s="21">
        <f t="shared" si="0"/>
        <v>0.02</v>
      </c>
      <c r="O30" s="21">
        <f t="shared" si="0"/>
        <v>0.0204</v>
      </c>
      <c r="P30" s="21">
        <f t="shared" si="0"/>
        <v>0.0064</v>
      </c>
      <c r="Q30" s="21">
        <f t="shared" si="0"/>
        <v>0.0433</v>
      </c>
      <c r="R30" s="21">
        <f t="shared" si="0"/>
        <v>0.035</v>
      </c>
      <c r="S30" s="21">
        <f t="shared" si="0"/>
        <v>0.044</v>
      </c>
      <c r="T30" s="21">
        <f t="shared" si="0"/>
        <v>0.006</v>
      </c>
      <c r="U30" s="21">
        <f t="shared" si="0"/>
        <v>0.02</v>
      </c>
      <c r="V30" s="21">
        <f t="shared" si="0"/>
        <v>0.0424</v>
      </c>
      <c r="W30" s="21">
        <f t="shared" si="0"/>
        <v>0.02</v>
      </c>
      <c r="X30" s="21">
        <f t="shared" si="0"/>
        <v>0.1624</v>
      </c>
      <c r="Y30" s="21">
        <v>10</v>
      </c>
      <c r="Z30" s="21">
        <v>1.5</v>
      </c>
      <c r="AA30" s="21">
        <v>7</v>
      </c>
      <c r="AB30" s="21">
        <v>0.76</v>
      </c>
      <c r="AC30" s="21">
        <v>0.64</v>
      </c>
      <c r="AD30" s="21">
        <v>0.7</v>
      </c>
      <c r="AE30" s="21">
        <v>1</v>
      </c>
      <c r="AF30" s="19"/>
    </row>
    <row r="31" ht="15.6" hidden="1" spans="1:32">
      <c r="A31" s="48" t="s">
        <v>46</v>
      </c>
      <c r="B31" s="49"/>
      <c r="C31" s="25">
        <f>120*C30</f>
        <v>21.996</v>
      </c>
      <c r="D31" s="25">
        <f>120*D30</f>
        <v>2.34</v>
      </c>
      <c r="E31" s="25">
        <f>120*E30</f>
        <v>4.68</v>
      </c>
      <c r="F31" s="25">
        <f>120*F30</f>
        <v>0.1464</v>
      </c>
      <c r="G31" s="25">
        <f>120*G30</f>
        <v>1.8</v>
      </c>
      <c r="H31" s="25">
        <f t="shared" ref="H31:Z31" si="1">120*H30</f>
        <v>0.84</v>
      </c>
      <c r="I31" s="25">
        <f t="shared" si="1"/>
        <v>5.28</v>
      </c>
      <c r="J31" s="25">
        <f t="shared" si="1"/>
        <v>0.216</v>
      </c>
      <c r="K31" s="25">
        <f t="shared" si="1"/>
        <v>3.6</v>
      </c>
      <c r="L31" s="25">
        <f t="shared" si="1"/>
        <v>5.712</v>
      </c>
      <c r="M31" s="25">
        <f t="shared" si="1"/>
        <v>11.04</v>
      </c>
      <c r="N31" s="25">
        <f t="shared" si="1"/>
        <v>2.4</v>
      </c>
      <c r="O31" s="25">
        <f t="shared" si="1"/>
        <v>2.448</v>
      </c>
      <c r="P31" s="25">
        <f t="shared" si="1"/>
        <v>0.768</v>
      </c>
      <c r="Q31" s="25">
        <f t="shared" si="1"/>
        <v>5.196</v>
      </c>
      <c r="R31" s="25">
        <f t="shared" si="1"/>
        <v>4.2</v>
      </c>
      <c r="S31" s="25">
        <f t="shared" si="1"/>
        <v>5.28</v>
      </c>
      <c r="T31" s="25">
        <f t="shared" si="1"/>
        <v>0.72</v>
      </c>
      <c r="U31" s="25">
        <f t="shared" si="1"/>
        <v>2.4</v>
      </c>
      <c r="V31" s="25">
        <f t="shared" si="1"/>
        <v>5.088</v>
      </c>
      <c r="W31" s="25">
        <f t="shared" si="1"/>
        <v>2.4</v>
      </c>
      <c r="X31" s="25">
        <f t="shared" si="1"/>
        <v>19.488</v>
      </c>
      <c r="Y31" s="25">
        <v>10</v>
      </c>
      <c r="Z31" s="25">
        <v>1.5</v>
      </c>
      <c r="AA31" s="25">
        <v>7</v>
      </c>
      <c r="AB31" s="25">
        <v>0.76</v>
      </c>
      <c r="AC31" s="25">
        <v>0.64</v>
      </c>
      <c r="AD31" s="25">
        <v>0.7</v>
      </c>
      <c r="AE31" s="25">
        <v>1</v>
      </c>
      <c r="AF31" s="24"/>
    </row>
    <row r="32" ht="15.6" spans="1:32">
      <c r="A32" s="48" t="s">
        <v>46</v>
      </c>
      <c r="B32" s="49"/>
      <c r="C32" s="50">
        <f>ROUND(C31,2)</f>
        <v>22</v>
      </c>
      <c r="D32" s="51">
        <f>ROUND(D31,2)</f>
        <v>2.34</v>
      </c>
      <c r="E32" s="50">
        <f>ROUND(E31,2)</f>
        <v>4.68</v>
      </c>
      <c r="F32" s="51">
        <f>ROUND(F31,2)</f>
        <v>0.15</v>
      </c>
      <c r="G32" s="51">
        <f>ROUND(G31,2)</f>
        <v>1.8</v>
      </c>
      <c r="H32" s="50">
        <f t="shared" ref="H32:X32" si="2">ROUND(H31,2)</f>
        <v>0.84</v>
      </c>
      <c r="I32" s="51">
        <f t="shared" si="2"/>
        <v>5.28</v>
      </c>
      <c r="J32" s="51">
        <f t="shared" si="2"/>
        <v>0.22</v>
      </c>
      <c r="K32" s="51">
        <f t="shared" si="2"/>
        <v>3.6</v>
      </c>
      <c r="L32" s="51">
        <f t="shared" si="2"/>
        <v>5.71</v>
      </c>
      <c r="M32" s="51">
        <f t="shared" si="2"/>
        <v>11.04</v>
      </c>
      <c r="N32" s="51">
        <f t="shared" si="2"/>
        <v>2.4</v>
      </c>
      <c r="O32" s="51">
        <f t="shared" si="2"/>
        <v>2.45</v>
      </c>
      <c r="P32" s="59">
        <f t="shared" si="2"/>
        <v>0.77</v>
      </c>
      <c r="Q32" s="59">
        <f t="shared" si="2"/>
        <v>5.2</v>
      </c>
      <c r="R32" s="59">
        <f t="shared" si="2"/>
        <v>4.2</v>
      </c>
      <c r="S32" s="59">
        <f t="shared" si="2"/>
        <v>5.28</v>
      </c>
      <c r="T32" s="59">
        <f t="shared" si="2"/>
        <v>0.72</v>
      </c>
      <c r="U32" s="59">
        <f t="shared" si="2"/>
        <v>2.4</v>
      </c>
      <c r="V32" s="59">
        <f t="shared" si="2"/>
        <v>5.09</v>
      </c>
      <c r="W32" s="59">
        <f t="shared" si="2"/>
        <v>2.4</v>
      </c>
      <c r="X32" s="59">
        <f t="shared" si="2"/>
        <v>19.49</v>
      </c>
      <c r="Y32" s="59">
        <v>10</v>
      </c>
      <c r="Z32" s="59">
        <v>1.5</v>
      </c>
      <c r="AA32" s="59">
        <v>7</v>
      </c>
      <c r="AB32" s="59">
        <v>0.76</v>
      </c>
      <c r="AC32" s="59">
        <v>0.64</v>
      </c>
      <c r="AD32" s="59">
        <v>0.7</v>
      </c>
      <c r="AE32" s="59">
        <v>1</v>
      </c>
      <c r="AF32" s="70"/>
    </row>
    <row r="33" ht="15.6" spans="1:32">
      <c r="A33" s="48" t="s">
        <v>47</v>
      </c>
      <c r="B33" s="49"/>
      <c r="C33" s="51">
        <v>77</v>
      </c>
      <c r="D33" s="52">
        <v>770</v>
      </c>
      <c r="E33" s="52">
        <v>70</v>
      </c>
      <c r="F33" s="52">
        <v>1480</v>
      </c>
      <c r="G33" s="51">
        <v>105.55</v>
      </c>
      <c r="H33" s="51">
        <v>48</v>
      </c>
      <c r="I33" s="51">
        <v>121</v>
      </c>
      <c r="J33" s="51">
        <v>180</v>
      </c>
      <c r="K33" s="52">
        <v>68</v>
      </c>
      <c r="L33" s="52">
        <v>43</v>
      </c>
      <c r="M33" s="51">
        <v>45</v>
      </c>
      <c r="N33" s="51">
        <v>39</v>
      </c>
      <c r="O33" s="51">
        <v>60</v>
      </c>
      <c r="P33" s="59">
        <v>220</v>
      </c>
      <c r="Q33" s="59">
        <v>260</v>
      </c>
      <c r="R33" s="59">
        <v>220</v>
      </c>
      <c r="S33" s="59">
        <v>420</v>
      </c>
      <c r="T33" s="59">
        <v>366.16</v>
      </c>
      <c r="U33" s="59">
        <v>220</v>
      </c>
      <c r="V33" s="59">
        <v>90</v>
      </c>
      <c r="W33" s="59">
        <v>200</v>
      </c>
      <c r="X33" s="59">
        <v>95</v>
      </c>
      <c r="Y33" s="59">
        <v>11</v>
      </c>
      <c r="Z33" s="59">
        <v>16</v>
      </c>
      <c r="AA33" s="59">
        <v>1.9</v>
      </c>
      <c r="AB33" s="59">
        <v>360</v>
      </c>
      <c r="AC33" s="59">
        <v>380</v>
      </c>
      <c r="AD33" s="59">
        <v>380</v>
      </c>
      <c r="AE33" s="59">
        <v>12</v>
      </c>
      <c r="AF33" s="70"/>
    </row>
    <row r="34" ht="16.35" spans="1:32">
      <c r="A34" s="53" t="s">
        <v>48</v>
      </c>
      <c r="B34" s="54"/>
      <c r="C34" s="55">
        <f>C32*C33</f>
        <v>1694</v>
      </c>
      <c r="D34" s="55">
        <f t="shared" ref="D34:AE34" si="3">D32*D33</f>
        <v>1801.8</v>
      </c>
      <c r="E34" s="55">
        <f t="shared" si="3"/>
        <v>327.6</v>
      </c>
      <c r="F34" s="55">
        <f t="shared" si="3"/>
        <v>222</v>
      </c>
      <c r="G34" s="55">
        <f t="shared" si="3"/>
        <v>189.99</v>
      </c>
      <c r="H34" s="55">
        <f t="shared" si="3"/>
        <v>40.32</v>
      </c>
      <c r="I34" s="55">
        <f t="shared" si="3"/>
        <v>638.88</v>
      </c>
      <c r="J34" s="55">
        <f t="shared" si="3"/>
        <v>39.6</v>
      </c>
      <c r="K34" s="55">
        <f t="shared" si="3"/>
        <v>244.8</v>
      </c>
      <c r="L34" s="55">
        <f t="shared" si="3"/>
        <v>245.53</v>
      </c>
      <c r="M34" s="55">
        <f t="shared" si="3"/>
        <v>496.8</v>
      </c>
      <c r="N34" s="55">
        <f t="shared" si="3"/>
        <v>93.6</v>
      </c>
      <c r="O34" s="55">
        <f t="shared" si="3"/>
        <v>147</v>
      </c>
      <c r="P34" s="55">
        <f t="shared" si="3"/>
        <v>169.4</v>
      </c>
      <c r="Q34" s="55">
        <f t="shared" si="3"/>
        <v>1352</v>
      </c>
      <c r="R34" s="55">
        <f t="shared" si="3"/>
        <v>924</v>
      </c>
      <c r="S34" s="55">
        <f t="shared" si="3"/>
        <v>2217.6</v>
      </c>
      <c r="T34" s="55">
        <f t="shared" si="3"/>
        <v>263.6352</v>
      </c>
      <c r="U34" s="55">
        <f t="shared" si="3"/>
        <v>528</v>
      </c>
      <c r="V34" s="55">
        <f t="shared" si="3"/>
        <v>458.1</v>
      </c>
      <c r="W34" s="55">
        <f t="shared" si="3"/>
        <v>480</v>
      </c>
      <c r="X34" s="55">
        <f t="shared" si="3"/>
        <v>1851.55</v>
      </c>
      <c r="Y34" s="55">
        <f t="shared" si="3"/>
        <v>110</v>
      </c>
      <c r="Z34" s="55">
        <f t="shared" si="3"/>
        <v>24</v>
      </c>
      <c r="AA34" s="55">
        <v>13.32</v>
      </c>
      <c r="AB34" s="55">
        <f t="shared" si="3"/>
        <v>273.6</v>
      </c>
      <c r="AC34" s="55">
        <f t="shared" si="3"/>
        <v>243.2</v>
      </c>
      <c r="AD34" s="55">
        <f t="shared" si="3"/>
        <v>266</v>
      </c>
      <c r="AE34" s="55">
        <f t="shared" si="3"/>
        <v>12</v>
      </c>
      <c r="AF34" s="71">
        <f>SUM(C34:AE34)</f>
        <v>15368.3252</v>
      </c>
    </row>
    <row r="35" ht="15.6" spans="1:32">
      <c r="A35" s="56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>
        <f>AF34/AF2</f>
        <v>128.069376666667</v>
      </c>
    </row>
    <row r="36" customFormat="1" ht="27" customHeight="1" spans="2:13">
      <c r="B36" s="58" t="s">
        <v>74</v>
      </c>
      <c r="M36" s="57"/>
    </row>
    <row r="37" customFormat="1" ht="27" customHeight="1" spans="2:13">
      <c r="B37" s="58" t="s">
        <v>75</v>
      </c>
      <c r="M37" s="57"/>
    </row>
    <row r="38" customFormat="1" ht="27" customHeight="1" spans="2:2">
      <c r="B38" s="58" t="s">
        <v>76</v>
      </c>
    </row>
  </sheetData>
  <mergeCells count="44">
    <mergeCell ref="A1:AE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F2:AF7"/>
    <mergeCell ref="AF9:AF26"/>
  </mergeCells>
  <pageMargins left="0.0784722222222222" right="0.196527777777778" top="1.05069444444444" bottom="1.05069444444444" header="0.708333333333333" footer="0.786805555555556"/>
  <pageSetup paperSize="9" scale="64" orientation="landscape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E36"/>
  <sheetViews>
    <sheetView workbookViewId="0">
      <pane ySplit="7" topLeftCell="A17" activePane="bottomLeft" state="frozen"/>
      <selection/>
      <selection pane="bottomLeft" activeCell="K15" sqref="K15"/>
    </sheetView>
  </sheetViews>
  <sheetFormatPr defaultColWidth="11.537037037037" defaultRowHeight="13.2"/>
  <cols>
    <col min="1" max="1" width="6.33333333333333" customWidth="1"/>
    <col min="2" max="2" width="23.6666666666667" customWidth="1"/>
    <col min="3" max="3" width="7.55555555555556" customWidth="1"/>
    <col min="4" max="4" width="7.33333333333333" customWidth="1"/>
    <col min="5" max="5" width="6.66666666666667" customWidth="1"/>
    <col min="6" max="9" width="6.33333333333333" customWidth="1"/>
    <col min="10" max="10" width="7.22222222222222" customWidth="1"/>
    <col min="11" max="11" width="6.33333333333333" customWidth="1"/>
    <col min="12" max="12" width="6.22222222222222" customWidth="1"/>
    <col min="13" max="13" width="6.33333333333333" customWidth="1"/>
    <col min="14" max="14" width="6.44444444444444" customWidth="1"/>
    <col min="15" max="15" width="6.33333333333333" customWidth="1"/>
    <col min="16" max="16" width="6.44444444444444" customWidth="1"/>
    <col min="17" max="17" width="6.11111111111111" customWidth="1"/>
    <col min="18" max="18" width="6.22222222222222" customWidth="1"/>
    <col min="19" max="19" width="7.44444444444444" customWidth="1"/>
    <col min="20" max="20" width="6.44444444444444" customWidth="1"/>
    <col min="21" max="21" width="6.11111111111111" customWidth="1"/>
    <col min="22" max="22" width="7.22222222222222" customWidth="1"/>
    <col min="23" max="23" width="6" customWidth="1"/>
    <col min="24" max="25" width="6.11111111111111" customWidth="1"/>
    <col min="26" max="26" width="5.11111111111111" customWidth="1"/>
    <col min="27" max="27" width="5.55555555555556" customWidth="1"/>
    <col min="28" max="28" width="6.11111111111111" customWidth="1"/>
    <col min="29" max="29" width="6.55555555555556" customWidth="1"/>
    <col min="30" max="30" width="5.11111111111111" customWidth="1"/>
    <col min="31" max="31" width="8.44444444444444" customWidth="1"/>
  </cols>
  <sheetData>
    <row r="1" s="1" customFormat="1" ht="43" customHeight="1" spans="1:1">
      <c r="A1" s="1" t="s">
        <v>0</v>
      </c>
    </row>
    <row r="2" customHeight="1" spans="1:31">
      <c r="A2" s="2"/>
      <c r="B2" s="3" t="s">
        <v>77</v>
      </c>
      <c r="C2" s="4" t="s">
        <v>2</v>
      </c>
      <c r="D2" s="5" t="s">
        <v>3</v>
      </c>
      <c r="E2" s="5" t="s">
        <v>4</v>
      </c>
      <c r="F2" s="5" t="s">
        <v>78</v>
      </c>
      <c r="G2" s="5" t="s">
        <v>79</v>
      </c>
      <c r="H2" s="5" t="s">
        <v>7</v>
      </c>
      <c r="I2" s="5" t="s">
        <v>21</v>
      </c>
      <c r="J2" s="5" t="s">
        <v>8</v>
      </c>
      <c r="K2" s="5" t="s">
        <v>10</v>
      </c>
      <c r="L2" s="5" t="s">
        <v>11</v>
      </c>
      <c r="M2" s="5" t="s">
        <v>57</v>
      </c>
      <c r="N2" s="5" t="s">
        <v>19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80</v>
      </c>
      <c r="T2" s="5" t="s">
        <v>81</v>
      </c>
      <c r="U2" s="5" t="s">
        <v>60</v>
      </c>
      <c r="V2" s="5" t="s">
        <v>82</v>
      </c>
      <c r="W2" s="5" t="s">
        <v>83</v>
      </c>
      <c r="X2" s="5" t="s">
        <v>59</v>
      </c>
      <c r="Y2" s="5" t="s">
        <v>84</v>
      </c>
      <c r="Z2" s="5" t="s">
        <v>62</v>
      </c>
      <c r="AA2" s="5" t="s">
        <v>23</v>
      </c>
      <c r="AB2" s="5" t="s">
        <v>85</v>
      </c>
      <c r="AC2" s="5" t="s">
        <v>86</v>
      </c>
      <c r="AD2" s="5" t="s">
        <v>26</v>
      </c>
      <c r="AE2" s="146">
        <v>150</v>
      </c>
    </row>
    <row r="3" spans="1:31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48"/>
    </row>
    <row r="4" spans="1:3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48"/>
    </row>
    <row r="5" ht="12" customHeight="1" spans="1:3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48"/>
    </row>
    <row r="6" spans="1:31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48"/>
    </row>
    <row r="7" ht="28" customHeight="1" spans="1:31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50"/>
    </row>
    <row r="8" ht="15" customHeight="1" spans="1:31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6">
        <v>25</v>
      </c>
      <c r="AB8" s="17">
        <v>26</v>
      </c>
      <c r="AC8" s="17">
        <v>27</v>
      </c>
      <c r="AD8" s="16">
        <v>28</v>
      </c>
      <c r="AE8" s="184" t="s">
        <v>28</v>
      </c>
    </row>
    <row r="9" spans="1:31">
      <c r="A9" s="132" t="s">
        <v>29</v>
      </c>
      <c r="B9" s="19" t="s">
        <v>87</v>
      </c>
      <c r="C9" s="20">
        <v>0.15164</v>
      </c>
      <c r="D9" s="21"/>
      <c r="E9" s="21">
        <v>0.0063</v>
      </c>
      <c r="F9" s="21">
        <v>0.011</v>
      </c>
      <c r="G9" s="21">
        <v>0.015</v>
      </c>
      <c r="H9" s="21"/>
      <c r="I9" s="21"/>
      <c r="J9" s="126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126"/>
      <c r="Z9" s="127"/>
      <c r="AA9" s="127"/>
      <c r="AB9" s="127"/>
      <c r="AC9" s="127"/>
      <c r="AD9" s="127"/>
      <c r="AE9" s="68" t="s">
        <v>88</v>
      </c>
    </row>
    <row r="10" spans="1:31">
      <c r="A10" s="134"/>
      <c r="B10" s="24" t="s">
        <v>65</v>
      </c>
      <c r="C10" s="25"/>
      <c r="D10" s="26"/>
      <c r="E10" s="26">
        <v>0.007</v>
      </c>
      <c r="F10" s="26"/>
      <c r="G10" s="26"/>
      <c r="H10" s="26">
        <v>0.0024</v>
      </c>
      <c r="I10" s="26"/>
      <c r="J10" s="181">
        <v>0.000611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81"/>
      <c r="Z10" s="185"/>
      <c r="AA10" s="185"/>
      <c r="AB10" s="185"/>
      <c r="AC10" s="185"/>
      <c r="AD10" s="185"/>
      <c r="AE10" s="69"/>
    </row>
    <row r="11" spans="1:31">
      <c r="A11" s="134"/>
      <c r="B11" s="28" t="s">
        <v>33</v>
      </c>
      <c r="C11" s="25"/>
      <c r="D11" s="26">
        <v>0.0102</v>
      </c>
      <c r="E11" s="26"/>
      <c r="F11" s="26"/>
      <c r="G11" s="26"/>
      <c r="H11" s="26"/>
      <c r="I11" s="26">
        <v>0.012</v>
      </c>
      <c r="J11" s="181"/>
      <c r="K11" s="26">
        <v>0.0295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81"/>
      <c r="Z11" s="185"/>
      <c r="AA11" s="185"/>
      <c r="AB11" s="185"/>
      <c r="AC11" s="185"/>
      <c r="AD11" s="185"/>
      <c r="AE11" s="69"/>
    </row>
    <row r="12" spans="1:31">
      <c r="A12" s="134"/>
      <c r="B12" s="24"/>
      <c r="C12" s="25"/>
      <c r="D12" s="26"/>
      <c r="E12" s="26"/>
      <c r="F12" s="26"/>
      <c r="G12" s="26"/>
      <c r="H12" s="26"/>
      <c r="I12" s="26"/>
      <c r="J12" s="181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81"/>
      <c r="Z12" s="185"/>
      <c r="AA12" s="185"/>
      <c r="AB12" s="185"/>
      <c r="AC12" s="185"/>
      <c r="AD12" s="185"/>
      <c r="AE12" s="69"/>
    </row>
    <row r="13" ht="13.95" spans="1:31">
      <c r="A13" s="135"/>
      <c r="B13" s="30"/>
      <c r="C13" s="31"/>
      <c r="D13" s="32"/>
      <c r="E13" s="32"/>
      <c r="F13" s="32"/>
      <c r="G13" s="32"/>
      <c r="H13" s="32"/>
      <c r="I13" s="32"/>
      <c r="J13" s="18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182"/>
      <c r="Z13" s="186"/>
      <c r="AA13" s="186"/>
      <c r="AB13" s="186"/>
      <c r="AC13" s="186"/>
      <c r="AD13" s="186"/>
      <c r="AE13" s="69"/>
    </row>
    <row r="14" spans="1:31">
      <c r="A14" s="132" t="s">
        <v>34</v>
      </c>
      <c r="B14" s="19" t="s">
        <v>82</v>
      </c>
      <c r="C14" s="20"/>
      <c r="D14" s="21"/>
      <c r="E14" s="21"/>
      <c r="F14" s="21"/>
      <c r="G14" s="21"/>
      <c r="H14" s="21"/>
      <c r="I14" s="21"/>
      <c r="J14" s="126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v>0.132</v>
      </c>
      <c r="W14" s="21">
        <v>0.024</v>
      </c>
      <c r="X14" s="21"/>
      <c r="Y14" s="126"/>
      <c r="Z14" s="127"/>
      <c r="AA14" s="127"/>
      <c r="AB14" s="127"/>
      <c r="AC14" s="127"/>
      <c r="AD14" s="127"/>
      <c r="AE14" s="69"/>
    </row>
    <row r="15" spans="1:31">
      <c r="A15" s="134"/>
      <c r="B15" s="24"/>
      <c r="C15" s="25"/>
      <c r="D15" s="26"/>
      <c r="E15" s="26"/>
      <c r="F15" s="26"/>
      <c r="G15" s="26"/>
      <c r="H15" s="26"/>
      <c r="I15" s="26"/>
      <c r="J15" s="18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81"/>
      <c r="Z15" s="185"/>
      <c r="AA15" s="185"/>
      <c r="AB15" s="185"/>
      <c r="AC15" s="185"/>
      <c r="AD15" s="185"/>
      <c r="AE15" s="69"/>
    </row>
    <row r="16" spans="1:31">
      <c r="A16" s="134"/>
      <c r="B16" s="24"/>
      <c r="C16" s="25"/>
      <c r="D16" s="26"/>
      <c r="E16" s="26"/>
      <c r="F16" s="26"/>
      <c r="G16" s="26"/>
      <c r="H16" s="26"/>
      <c r="I16" s="26"/>
      <c r="J16" s="18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81"/>
      <c r="Z16" s="185"/>
      <c r="AA16" s="185"/>
      <c r="AB16" s="185"/>
      <c r="AC16" s="185"/>
      <c r="AD16" s="185"/>
      <c r="AE16" s="69"/>
    </row>
    <row r="17" ht="13.95" spans="1:31">
      <c r="A17" s="135"/>
      <c r="B17" s="30"/>
      <c r="C17" s="35"/>
      <c r="D17" s="36"/>
      <c r="E17" s="36"/>
      <c r="F17" s="36"/>
      <c r="G17" s="36"/>
      <c r="H17" s="36"/>
      <c r="I17" s="36"/>
      <c r="J17" s="183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183"/>
      <c r="Z17" s="187"/>
      <c r="AA17" s="187"/>
      <c r="AB17" s="187"/>
      <c r="AC17" s="187"/>
      <c r="AD17" s="187"/>
      <c r="AE17" s="69"/>
    </row>
    <row r="18" spans="1:31">
      <c r="A18" s="137" t="s">
        <v>35</v>
      </c>
      <c r="B18" s="39" t="s">
        <v>89</v>
      </c>
      <c r="C18" s="20"/>
      <c r="D18" s="21"/>
      <c r="E18" s="21">
        <v>0.001</v>
      </c>
      <c r="F18" s="21"/>
      <c r="G18" s="21"/>
      <c r="H18" s="21"/>
      <c r="I18" s="21"/>
      <c r="J18" s="126"/>
      <c r="K18" s="21"/>
      <c r="L18" s="21"/>
      <c r="M18" s="21"/>
      <c r="N18" s="21"/>
      <c r="O18" s="21">
        <v>0.0801</v>
      </c>
      <c r="P18" s="21">
        <v>0.01016</v>
      </c>
      <c r="Q18" s="21">
        <v>0.01</v>
      </c>
      <c r="R18" s="21">
        <v>0.0023</v>
      </c>
      <c r="S18" s="21">
        <v>0.0754</v>
      </c>
      <c r="T18" s="21"/>
      <c r="U18" s="21"/>
      <c r="V18" s="21"/>
      <c r="W18" s="21"/>
      <c r="X18" s="21">
        <v>0.008</v>
      </c>
      <c r="Y18" s="126"/>
      <c r="Z18" s="127"/>
      <c r="AA18" s="127"/>
      <c r="AB18" s="127"/>
      <c r="AC18" s="127"/>
      <c r="AD18" s="127"/>
      <c r="AE18" s="69"/>
    </row>
    <row r="19" spans="1:31">
      <c r="A19" s="138"/>
      <c r="B19" s="76" t="s">
        <v>90</v>
      </c>
      <c r="C19" s="25"/>
      <c r="D19" s="26"/>
      <c r="E19" s="26"/>
      <c r="F19" s="26"/>
      <c r="G19" s="26"/>
      <c r="H19" s="26"/>
      <c r="I19" s="26"/>
      <c r="J19" s="181"/>
      <c r="K19" s="26"/>
      <c r="L19" s="26"/>
      <c r="M19" s="26"/>
      <c r="N19" s="26">
        <v>0.0033</v>
      </c>
      <c r="O19" s="26"/>
      <c r="P19" s="26">
        <v>0.01</v>
      </c>
      <c r="Q19" s="26">
        <v>0.0054</v>
      </c>
      <c r="R19" s="26">
        <v>0.00333</v>
      </c>
      <c r="S19" s="26">
        <v>0.0794</v>
      </c>
      <c r="T19" s="26"/>
      <c r="U19" s="26"/>
      <c r="V19" s="26"/>
      <c r="W19" s="26"/>
      <c r="X19" s="26">
        <v>0.004</v>
      </c>
      <c r="Y19" s="181"/>
      <c r="Z19" s="185"/>
      <c r="AA19" s="185"/>
      <c r="AB19" s="185"/>
      <c r="AC19" s="185"/>
      <c r="AD19" s="185"/>
      <c r="AE19" s="69"/>
    </row>
    <row r="20" spans="1:31">
      <c r="A20" s="138"/>
      <c r="B20" s="76" t="s">
        <v>91</v>
      </c>
      <c r="C20" s="25"/>
      <c r="D20" s="26">
        <v>0.0074</v>
      </c>
      <c r="E20" s="26"/>
      <c r="F20" s="26"/>
      <c r="G20" s="26"/>
      <c r="H20" s="26"/>
      <c r="I20" s="26"/>
      <c r="J20" s="181"/>
      <c r="K20" s="26"/>
      <c r="L20" s="26"/>
      <c r="M20" s="26"/>
      <c r="N20" s="26"/>
      <c r="O20" s="26"/>
      <c r="P20" s="26"/>
      <c r="Q20" s="26"/>
      <c r="R20" s="26"/>
      <c r="S20" s="26"/>
      <c r="T20" s="26">
        <v>0.044</v>
      </c>
      <c r="U20" s="26"/>
      <c r="V20" s="26"/>
      <c r="W20" s="26"/>
      <c r="X20" s="26"/>
      <c r="Y20" s="181"/>
      <c r="Z20" s="185"/>
      <c r="AA20" s="185"/>
      <c r="AB20" s="185"/>
      <c r="AC20" s="185"/>
      <c r="AD20" s="185"/>
      <c r="AE20" s="69"/>
    </row>
    <row r="21" spans="1:31">
      <c r="A21" s="138"/>
      <c r="B21" s="76" t="s">
        <v>92</v>
      </c>
      <c r="C21" s="25"/>
      <c r="D21" s="26"/>
      <c r="E21" s="26">
        <v>0.008</v>
      </c>
      <c r="F21" s="26"/>
      <c r="G21" s="26"/>
      <c r="H21" s="26"/>
      <c r="I21" s="26"/>
      <c r="J21" s="181"/>
      <c r="K21" s="26"/>
      <c r="L21" s="26"/>
      <c r="M21" s="26">
        <v>0.0195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81"/>
      <c r="Z21" s="185"/>
      <c r="AA21" s="185"/>
      <c r="AB21" s="185"/>
      <c r="AC21" s="185"/>
      <c r="AD21" s="185"/>
      <c r="AE21" s="69"/>
    </row>
    <row r="22" spans="1:31">
      <c r="A22" s="138"/>
      <c r="B22" s="28" t="s">
        <v>41</v>
      </c>
      <c r="C22" s="25"/>
      <c r="D22" s="26"/>
      <c r="E22" s="26"/>
      <c r="F22" s="26"/>
      <c r="G22" s="26"/>
      <c r="H22" s="26"/>
      <c r="I22" s="26"/>
      <c r="J22" s="181"/>
      <c r="K22" s="26"/>
      <c r="L22" s="26">
        <v>0.05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81"/>
      <c r="Z22" s="185"/>
      <c r="AA22" s="185"/>
      <c r="AB22" s="185"/>
      <c r="AC22" s="185"/>
      <c r="AD22" s="185"/>
      <c r="AE22" s="69"/>
    </row>
    <row r="23" ht="13.95" spans="1:31">
      <c r="A23" s="139"/>
      <c r="B23" s="44"/>
      <c r="C23" s="31"/>
      <c r="D23" s="32"/>
      <c r="E23" s="32"/>
      <c r="F23" s="32"/>
      <c r="G23" s="32"/>
      <c r="H23" s="32"/>
      <c r="I23" s="32"/>
      <c r="J23" s="18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182"/>
      <c r="Z23" s="186"/>
      <c r="AA23" s="186"/>
      <c r="AB23" s="186"/>
      <c r="AC23" s="186"/>
      <c r="AD23" s="186"/>
      <c r="AE23" s="69"/>
    </row>
    <row r="24" spans="1:31">
      <c r="A24" s="137" t="s">
        <v>42</v>
      </c>
      <c r="B24" s="19" t="s">
        <v>93</v>
      </c>
      <c r="C24" s="20">
        <v>0.015</v>
      </c>
      <c r="D24" s="21"/>
      <c r="E24" s="21">
        <v>0.0104</v>
      </c>
      <c r="F24" s="21"/>
      <c r="G24" s="21"/>
      <c r="H24" s="21"/>
      <c r="I24" s="21"/>
      <c r="J24" s="126"/>
      <c r="K24" s="21"/>
      <c r="L24" s="21"/>
      <c r="M24" s="21"/>
      <c r="N24" s="21">
        <v>0.04042</v>
      </c>
      <c r="O24" s="21"/>
      <c r="P24" s="21"/>
      <c r="Q24" s="21"/>
      <c r="R24" s="21">
        <v>0.0024</v>
      </c>
      <c r="S24" s="21"/>
      <c r="T24" s="21"/>
      <c r="U24" s="21">
        <v>0.025</v>
      </c>
      <c r="V24" s="21"/>
      <c r="W24" s="21"/>
      <c r="X24" s="21"/>
      <c r="Y24" s="126">
        <v>15</v>
      </c>
      <c r="Z24" s="127">
        <v>7</v>
      </c>
      <c r="AA24" s="127"/>
      <c r="AB24" s="127"/>
      <c r="AC24" s="127"/>
      <c r="AD24" s="127"/>
      <c r="AE24" s="69"/>
    </row>
    <row r="25" spans="1:31">
      <c r="A25" s="138"/>
      <c r="B25" s="24" t="s">
        <v>73</v>
      </c>
      <c r="C25" s="25"/>
      <c r="D25" s="26"/>
      <c r="E25" s="26">
        <v>0.0083</v>
      </c>
      <c r="F25" s="26"/>
      <c r="G25" s="26"/>
      <c r="H25" s="26"/>
      <c r="I25" s="26"/>
      <c r="J25" s="181">
        <v>0.000621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181"/>
      <c r="Z25" s="185"/>
      <c r="AA25" s="185"/>
      <c r="AB25" s="185"/>
      <c r="AC25" s="185"/>
      <c r="AD25" s="185"/>
      <c r="AE25" s="69"/>
    </row>
    <row r="26" spans="1:31">
      <c r="A26" s="138"/>
      <c r="B26" s="24"/>
      <c r="C26" s="25"/>
      <c r="D26" s="26"/>
      <c r="E26" s="26"/>
      <c r="F26" s="26"/>
      <c r="G26" s="26"/>
      <c r="H26" s="26"/>
      <c r="I26" s="26"/>
      <c r="J26" s="18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81"/>
      <c r="Z26" s="185"/>
      <c r="AA26" s="185"/>
      <c r="AB26" s="185"/>
      <c r="AC26" s="185"/>
      <c r="AD26" s="185"/>
      <c r="AE26" s="69"/>
    </row>
    <row r="27" ht="13.95" spans="1:31">
      <c r="A27" s="139"/>
      <c r="B27" s="30"/>
      <c r="C27" s="31"/>
      <c r="D27" s="32"/>
      <c r="E27" s="32"/>
      <c r="F27" s="32"/>
      <c r="G27" s="32"/>
      <c r="H27" s="32"/>
      <c r="I27" s="32"/>
      <c r="J27" s="18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82"/>
      <c r="Z27" s="186"/>
      <c r="AA27" s="186">
        <v>1.5</v>
      </c>
      <c r="AB27" s="186">
        <v>0.5</v>
      </c>
      <c r="AC27" s="186">
        <v>0.38</v>
      </c>
      <c r="AD27" s="186">
        <v>1</v>
      </c>
      <c r="AE27" s="69"/>
    </row>
    <row r="28" ht="16.35" spans="1:31">
      <c r="A28" s="46" t="s">
        <v>45</v>
      </c>
      <c r="B28" s="47"/>
      <c r="C28" s="20">
        <f t="shared" ref="C28:L28" si="0">SUM(C9:C27)</f>
        <v>0.16664</v>
      </c>
      <c r="D28" s="21">
        <f t="shared" si="0"/>
        <v>0.0176</v>
      </c>
      <c r="E28" s="21">
        <f t="shared" si="0"/>
        <v>0.041</v>
      </c>
      <c r="F28" s="21">
        <f t="shared" si="0"/>
        <v>0.011</v>
      </c>
      <c r="G28" s="21">
        <f t="shared" si="0"/>
        <v>0.015</v>
      </c>
      <c r="H28" s="21">
        <f t="shared" si="0"/>
        <v>0.0024</v>
      </c>
      <c r="I28" s="21">
        <f t="shared" si="0"/>
        <v>0.012</v>
      </c>
      <c r="J28" s="126">
        <f t="shared" si="0"/>
        <v>0.001232</v>
      </c>
      <c r="K28" s="21">
        <f t="shared" si="0"/>
        <v>0.0295</v>
      </c>
      <c r="L28" s="21">
        <f t="shared" si="0"/>
        <v>0.05</v>
      </c>
      <c r="M28" s="21">
        <f t="shared" ref="M28:Z28" si="1">SUM(M9:M27)</f>
        <v>0.0195</v>
      </c>
      <c r="N28" s="21">
        <f t="shared" si="1"/>
        <v>0.04372</v>
      </c>
      <c r="O28" s="21">
        <f t="shared" si="1"/>
        <v>0.0801</v>
      </c>
      <c r="P28" s="21">
        <f t="shared" si="1"/>
        <v>0.02016</v>
      </c>
      <c r="Q28" s="21">
        <f t="shared" si="1"/>
        <v>0.0154</v>
      </c>
      <c r="R28" s="21">
        <f t="shared" si="1"/>
        <v>0.00803</v>
      </c>
      <c r="S28" s="21">
        <f t="shared" si="1"/>
        <v>0.1548</v>
      </c>
      <c r="T28" s="21">
        <f t="shared" si="1"/>
        <v>0.044</v>
      </c>
      <c r="U28" s="21">
        <f t="shared" si="1"/>
        <v>0.025</v>
      </c>
      <c r="V28" s="21">
        <f t="shared" si="1"/>
        <v>0.132</v>
      </c>
      <c r="W28" s="21">
        <f t="shared" si="1"/>
        <v>0.024</v>
      </c>
      <c r="X28" s="21">
        <f t="shared" si="1"/>
        <v>0.012</v>
      </c>
      <c r="Y28" s="21">
        <v>15</v>
      </c>
      <c r="Z28" s="21">
        <f>SUM(Z9:Z27)</f>
        <v>7</v>
      </c>
      <c r="AA28" s="21">
        <v>1.5</v>
      </c>
      <c r="AB28" s="21">
        <v>0.5</v>
      </c>
      <c r="AC28" s="21">
        <f>SUM(AC9:AC27)</f>
        <v>0.38</v>
      </c>
      <c r="AD28" s="21">
        <v>1</v>
      </c>
      <c r="AE28" s="82"/>
    </row>
    <row r="29" ht="15.6" hidden="1" spans="1:31">
      <c r="A29" s="48" t="s">
        <v>46</v>
      </c>
      <c r="B29" s="49"/>
      <c r="C29" s="114">
        <f t="shared" ref="C29:L29" si="2">150*C28</f>
        <v>24.996</v>
      </c>
      <c r="D29" s="114">
        <f t="shared" si="2"/>
        <v>2.64</v>
      </c>
      <c r="E29" s="114">
        <f t="shared" si="2"/>
        <v>6.15</v>
      </c>
      <c r="F29" s="114">
        <f t="shared" si="2"/>
        <v>1.65</v>
      </c>
      <c r="G29" s="114">
        <f t="shared" si="2"/>
        <v>2.25</v>
      </c>
      <c r="H29" s="114">
        <f t="shared" si="2"/>
        <v>0.36</v>
      </c>
      <c r="I29" s="114">
        <f t="shared" si="2"/>
        <v>1.8</v>
      </c>
      <c r="J29" s="114">
        <f t="shared" si="2"/>
        <v>0.1848</v>
      </c>
      <c r="K29" s="114">
        <f t="shared" si="2"/>
        <v>4.425</v>
      </c>
      <c r="L29" s="114">
        <f t="shared" si="2"/>
        <v>7.5</v>
      </c>
      <c r="M29" s="114">
        <f t="shared" ref="M29:AC29" si="3">150*M28</f>
        <v>2.925</v>
      </c>
      <c r="N29" s="114">
        <f t="shared" si="3"/>
        <v>6.558</v>
      </c>
      <c r="O29" s="114">
        <f t="shared" si="3"/>
        <v>12.015</v>
      </c>
      <c r="P29" s="114">
        <f t="shared" si="3"/>
        <v>3.024</v>
      </c>
      <c r="Q29" s="114">
        <f t="shared" si="3"/>
        <v>2.31</v>
      </c>
      <c r="R29" s="114">
        <f t="shared" si="3"/>
        <v>1.2045</v>
      </c>
      <c r="S29" s="114">
        <f t="shared" si="3"/>
        <v>23.22</v>
      </c>
      <c r="T29" s="114">
        <f t="shared" si="3"/>
        <v>6.6</v>
      </c>
      <c r="U29" s="114">
        <f t="shared" si="3"/>
        <v>3.75</v>
      </c>
      <c r="V29" s="114">
        <f t="shared" si="3"/>
        <v>19.8</v>
      </c>
      <c r="W29" s="114">
        <f t="shared" si="3"/>
        <v>3.6</v>
      </c>
      <c r="X29" s="114">
        <f t="shared" si="3"/>
        <v>1.8</v>
      </c>
      <c r="Y29" s="114">
        <v>15</v>
      </c>
      <c r="Z29" s="114">
        <v>7</v>
      </c>
      <c r="AA29" s="114">
        <v>1.5</v>
      </c>
      <c r="AB29" s="114">
        <v>0.5</v>
      </c>
      <c r="AC29" s="114">
        <f>150*AC28</f>
        <v>57</v>
      </c>
      <c r="AD29" s="114">
        <v>1</v>
      </c>
      <c r="AE29" s="188"/>
    </row>
    <row r="30" ht="15.6" spans="1:31">
      <c r="A30" s="48" t="s">
        <v>46</v>
      </c>
      <c r="B30" s="49"/>
      <c r="C30" s="50">
        <f t="shared" ref="C30:L30" si="4">ROUND(C29,2)</f>
        <v>25</v>
      </c>
      <c r="D30" s="51">
        <f t="shared" si="4"/>
        <v>2.64</v>
      </c>
      <c r="E30" s="51">
        <f t="shared" si="4"/>
        <v>6.15</v>
      </c>
      <c r="F30" s="51">
        <f t="shared" si="4"/>
        <v>1.65</v>
      </c>
      <c r="G30" s="51">
        <f t="shared" si="4"/>
        <v>2.25</v>
      </c>
      <c r="H30" s="51">
        <f t="shared" si="4"/>
        <v>0.36</v>
      </c>
      <c r="I30" s="51">
        <f t="shared" si="4"/>
        <v>1.8</v>
      </c>
      <c r="J30" s="51">
        <f t="shared" si="4"/>
        <v>0.18</v>
      </c>
      <c r="K30" s="51">
        <f t="shared" si="4"/>
        <v>4.43</v>
      </c>
      <c r="L30" s="51">
        <f t="shared" si="4"/>
        <v>7.5</v>
      </c>
      <c r="M30" s="51">
        <f t="shared" ref="M30:X30" si="5">ROUND(M29,2)</f>
        <v>2.93</v>
      </c>
      <c r="N30" s="51">
        <f t="shared" si="5"/>
        <v>6.56</v>
      </c>
      <c r="O30" s="59">
        <f t="shared" si="5"/>
        <v>12.02</v>
      </c>
      <c r="P30" s="59">
        <f t="shared" si="5"/>
        <v>3.02</v>
      </c>
      <c r="Q30" s="59">
        <f t="shared" si="5"/>
        <v>2.31</v>
      </c>
      <c r="R30" s="59">
        <f t="shared" si="5"/>
        <v>1.2</v>
      </c>
      <c r="S30" s="59">
        <f t="shared" si="5"/>
        <v>23.22</v>
      </c>
      <c r="T30" s="59">
        <f t="shared" si="5"/>
        <v>6.6</v>
      </c>
      <c r="U30" s="59">
        <f t="shared" si="5"/>
        <v>3.75</v>
      </c>
      <c r="V30" s="59">
        <f t="shared" si="5"/>
        <v>19.8</v>
      </c>
      <c r="W30" s="59">
        <f t="shared" si="5"/>
        <v>3.6</v>
      </c>
      <c r="X30" s="59">
        <f t="shared" si="5"/>
        <v>1.8</v>
      </c>
      <c r="Y30" s="59">
        <v>15</v>
      </c>
      <c r="Z30" s="59">
        <v>7</v>
      </c>
      <c r="AA30" s="59">
        <v>1.5</v>
      </c>
      <c r="AB30" s="59">
        <v>0.5</v>
      </c>
      <c r="AC30" s="59">
        <v>0.38</v>
      </c>
      <c r="AD30" s="59">
        <v>1</v>
      </c>
      <c r="AE30" s="70"/>
    </row>
    <row r="31" ht="15.6" spans="1:31">
      <c r="A31" s="48" t="s">
        <v>47</v>
      </c>
      <c r="B31" s="49"/>
      <c r="C31" s="50">
        <v>77</v>
      </c>
      <c r="D31" s="52">
        <v>770</v>
      </c>
      <c r="E31" s="52">
        <v>70</v>
      </c>
      <c r="F31" s="51">
        <v>48</v>
      </c>
      <c r="G31" s="51">
        <v>68.65</v>
      </c>
      <c r="H31" s="51">
        <v>180</v>
      </c>
      <c r="I31" s="51">
        <v>530</v>
      </c>
      <c r="J31" s="52">
        <v>1480</v>
      </c>
      <c r="K31" s="52">
        <v>68</v>
      </c>
      <c r="L31" s="52">
        <v>43</v>
      </c>
      <c r="M31" s="51">
        <v>200</v>
      </c>
      <c r="N31" s="51">
        <v>90</v>
      </c>
      <c r="O31" s="59">
        <v>45</v>
      </c>
      <c r="P31" s="59">
        <v>39</v>
      </c>
      <c r="Q31" s="59">
        <v>60</v>
      </c>
      <c r="R31" s="59">
        <v>220</v>
      </c>
      <c r="S31" s="59">
        <v>220</v>
      </c>
      <c r="T31" s="59">
        <v>105</v>
      </c>
      <c r="U31" s="59">
        <v>220</v>
      </c>
      <c r="V31" s="59">
        <v>104.4444</v>
      </c>
      <c r="W31" s="59">
        <v>104.44</v>
      </c>
      <c r="X31" s="59">
        <v>366.16</v>
      </c>
      <c r="Y31" s="59">
        <v>11</v>
      </c>
      <c r="Z31" s="84">
        <v>1.9</v>
      </c>
      <c r="AA31" s="84">
        <v>16</v>
      </c>
      <c r="AB31" s="84">
        <v>13</v>
      </c>
      <c r="AC31" s="84">
        <v>360</v>
      </c>
      <c r="AD31" s="84">
        <v>12</v>
      </c>
      <c r="AE31" s="24"/>
    </row>
    <row r="32" ht="16.35" spans="1:31">
      <c r="A32" s="53" t="s">
        <v>48</v>
      </c>
      <c r="B32" s="54"/>
      <c r="C32" s="55">
        <f t="shared" ref="C32:L32" si="6">C30*C31</f>
        <v>1925</v>
      </c>
      <c r="D32" s="55">
        <f t="shared" si="6"/>
        <v>2032.8</v>
      </c>
      <c r="E32" s="55">
        <f t="shared" si="6"/>
        <v>430.5</v>
      </c>
      <c r="F32" s="55">
        <f t="shared" si="6"/>
        <v>79.2</v>
      </c>
      <c r="G32" s="55">
        <v>154.47</v>
      </c>
      <c r="H32" s="55">
        <f t="shared" si="6"/>
        <v>64.8</v>
      </c>
      <c r="I32" s="55">
        <f t="shared" ref="I32:AD32" si="7">I30*I31</f>
        <v>954</v>
      </c>
      <c r="J32" s="55">
        <f t="shared" si="7"/>
        <v>266.4</v>
      </c>
      <c r="K32" s="55">
        <f t="shared" si="7"/>
        <v>301.24</v>
      </c>
      <c r="L32" s="55">
        <f t="shared" si="7"/>
        <v>322.5</v>
      </c>
      <c r="M32" s="55">
        <f t="shared" si="7"/>
        <v>586</v>
      </c>
      <c r="N32" s="55">
        <f t="shared" si="7"/>
        <v>590.4</v>
      </c>
      <c r="O32" s="55">
        <f t="shared" si="7"/>
        <v>540.9</v>
      </c>
      <c r="P32" s="55">
        <f t="shared" si="7"/>
        <v>117.78</v>
      </c>
      <c r="Q32" s="55">
        <f t="shared" si="7"/>
        <v>138.6</v>
      </c>
      <c r="R32" s="55">
        <f t="shared" si="7"/>
        <v>264</v>
      </c>
      <c r="S32" s="55">
        <f t="shared" si="7"/>
        <v>5108.4</v>
      </c>
      <c r="T32" s="55">
        <f t="shared" si="7"/>
        <v>693</v>
      </c>
      <c r="U32" s="55">
        <f t="shared" si="7"/>
        <v>825</v>
      </c>
      <c r="V32" s="55">
        <f t="shared" si="7"/>
        <v>2067.99912</v>
      </c>
      <c r="W32" s="55">
        <f t="shared" si="7"/>
        <v>375.984</v>
      </c>
      <c r="X32" s="55">
        <f t="shared" si="7"/>
        <v>659.088</v>
      </c>
      <c r="Y32" s="55">
        <f t="shared" si="7"/>
        <v>165</v>
      </c>
      <c r="Z32" s="55">
        <f t="shared" si="7"/>
        <v>13.3</v>
      </c>
      <c r="AA32" s="55">
        <f t="shared" si="7"/>
        <v>24</v>
      </c>
      <c r="AB32" s="55">
        <f t="shared" si="7"/>
        <v>6.5</v>
      </c>
      <c r="AC32" s="55">
        <f t="shared" si="7"/>
        <v>136.8</v>
      </c>
      <c r="AD32" s="55">
        <f t="shared" si="7"/>
        <v>12</v>
      </c>
      <c r="AE32" s="71">
        <f>SUM(C32:AD32)</f>
        <v>18855.66112</v>
      </c>
    </row>
    <row r="33" ht="15.6" spans="1:31">
      <c r="A33" s="56"/>
      <c r="B33" s="5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57">
        <f>AE32/AE2</f>
        <v>125.704407466667</v>
      </c>
    </row>
    <row r="34" customFormat="1" ht="27" customHeight="1" spans="2:15">
      <c r="B34" s="58" t="s">
        <v>74</v>
      </c>
      <c r="N34" s="57"/>
      <c r="O34" s="78"/>
    </row>
    <row r="35" customFormat="1" ht="27" customHeight="1" spans="2:15">
      <c r="B35" s="58" t="s">
        <v>75</v>
      </c>
      <c r="N35" s="57"/>
      <c r="O35" s="78"/>
    </row>
    <row r="36" customFormat="1" ht="27" customHeight="1" spans="2:2">
      <c r="B36" s="58" t="s">
        <v>76</v>
      </c>
    </row>
  </sheetData>
  <mergeCells count="43">
    <mergeCell ref="A1:AE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E9:AE28"/>
  </mergeCells>
  <pageMargins left="0.0784722222222222" right="0.196527777777778" top="1.05069444444444" bottom="1.05069444444444" header="0.708333333333333" footer="0.786805555555556"/>
  <pageSetup paperSize="9" scale="68" orientation="landscape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A37"/>
  <sheetViews>
    <sheetView workbookViewId="0">
      <pane ySplit="7" topLeftCell="A8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4.4444444444444" customWidth="1"/>
    <col min="3" max="3" width="7.55555555555556" customWidth="1"/>
    <col min="4" max="4" width="7.22222222222222" customWidth="1"/>
    <col min="5" max="5" width="6.33333333333333" customWidth="1"/>
    <col min="6" max="6" width="6.22222222222222" customWidth="1"/>
    <col min="7" max="7" width="7" customWidth="1"/>
    <col min="8" max="9" width="6" customWidth="1"/>
    <col min="10" max="11" width="6.11111111111111" customWidth="1"/>
    <col min="12" max="12" width="6.44444444444444" customWidth="1"/>
    <col min="13" max="13" width="6.11111111111111" customWidth="1"/>
    <col min="14" max="14" width="6.33333333333333" customWidth="1"/>
    <col min="15" max="15" width="7" customWidth="1"/>
    <col min="16" max="17" width="5.33333333333333" customWidth="1"/>
    <col min="18" max="18" width="6.44444444444444" customWidth="1"/>
    <col min="19" max="22" width="7.22222222222222" customWidth="1"/>
    <col min="23" max="23" width="6" customWidth="1"/>
    <col min="24" max="24" width="5.44444444444444" customWidth="1"/>
    <col min="25" max="25" width="5.22222222222222" customWidth="1"/>
    <col min="26" max="26" width="6" customWidth="1"/>
    <col min="27" max="27" width="8.11111111111111" customWidth="1"/>
  </cols>
  <sheetData>
    <row r="1" s="1" customFormat="1" ht="43" customHeight="1" spans="1:1">
      <c r="A1" s="1" t="s">
        <v>0</v>
      </c>
    </row>
    <row r="2" customHeight="1" spans="1:27">
      <c r="A2" s="105"/>
      <c r="B2" s="128" t="s">
        <v>94</v>
      </c>
      <c r="C2" s="4" t="s">
        <v>2</v>
      </c>
      <c r="D2" s="5" t="s">
        <v>3</v>
      </c>
      <c r="E2" s="5" t="s">
        <v>4</v>
      </c>
      <c r="F2" s="5" t="s">
        <v>95</v>
      </c>
      <c r="G2" s="5" t="s">
        <v>8</v>
      </c>
      <c r="H2" s="5" t="s">
        <v>7</v>
      </c>
      <c r="I2" s="5" t="s">
        <v>22</v>
      </c>
      <c r="J2" s="5" t="s">
        <v>10</v>
      </c>
      <c r="K2" s="5" t="s">
        <v>11</v>
      </c>
      <c r="L2" s="5" t="s">
        <v>96</v>
      </c>
      <c r="M2" s="5" t="s">
        <v>97</v>
      </c>
      <c r="N2" s="5" t="s">
        <v>12</v>
      </c>
      <c r="O2" s="5" t="s">
        <v>18</v>
      </c>
      <c r="P2" s="5" t="s">
        <v>14</v>
      </c>
      <c r="Q2" s="5" t="s">
        <v>15</v>
      </c>
      <c r="R2" s="5" t="s">
        <v>16</v>
      </c>
      <c r="S2" s="5" t="s">
        <v>13</v>
      </c>
      <c r="T2" s="5" t="s">
        <v>80</v>
      </c>
      <c r="U2" s="5" t="s">
        <v>98</v>
      </c>
      <c r="V2" s="5" t="s">
        <v>99</v>
      </c>
      <c r="W2" s="5" t="s">
        <v>19</v>
      </c>
      <c r="X2" s="5" t="s">
        <v>23</v>
      </c>
      <c r="Y2" s="5" t="s">
        <v>26</v>
      </c>
      <c r="Z2" s="5" t="s">
        <v>84</v>
      </c>
      <c r="AA2" s="146">
        <v>149</v>
      </c>
    </row>
    <row r="3" spans="1:27">
      <c r="A3" s="107"/>
      <c r="B3" s="129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48"/>
    </row>
    <row r="4" spans="1:27">
      <c r="A4" s="107"/>
      <c r="B4" s="129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48"/>
    </row>
    <row r="5" ht="12" customHeight="1" spans="1:27">
      <c r="A5" s="107"/>
      <c r="B5" s="129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48"/>
    </row>
    <row r="6" spans="1:27">
      <c r="A6" s="107"/>
      <c r="B6" s="129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48"/>
    </row>
    <row r="7" ht="28" customHeight="1" spans="1:27">
      <c r="A7" s="109"/>
      <c r="B7" s="130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50"/>
    </row>
    <row r="8" ht="15" customHeight="1" spans="1:27">
      <c r="A8" s="90"/>
      <c r="B8" s="67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51" t="s">
        <v>28</v>
      </c>
    </row>
    <row r="9" spans="1:27">
      <c r="A9" s="18" t="s">
        <v>29</v>
      </c>
      <c r="B9" s="19" t="s">
        <v>100</v>
      </c>
      <c r="C9" s="20">
        <v>0.15</v>
      </c>
      <c r="D9" s="21"/>
      <c r="E9" s="21">
        <v>0.0063</v>
      </c>
      <c r="F9" s="21">
        <v>0.0251</v>
      </c>
      <c r="G9" s="22"/>
      <c r="H9" s="22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68" t="s">
        <v>101</v>
      </c>
    </row>
    <row r="10" spans="1:27">
      <c r="A10" s="23"/>
      <c r="B10" s="24" t="s">
        <v>65</v>
      </c>
      <c r="C10" s="25"/>
      <c r="D10" s="26"/>
      <c r="E10" s="26">
        <v>0.0094</v>
      </c>
      <c r="F10" s="26"/>
      <c r="G10" s="27">
        <v>0.00064</v>
      </c>
      <c r="H10" s="27">
        <v>0.0043</v>
      </c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69"/>
    </row>
    <row r="11" spans="1:27">
      <c r="A11" s="23"/>
      <c r="B11" s="28" t="s">
        <v>66</v>
      </c>
      <c r="C11" s="25"/>
      <c r="D11" s="26">
        <v>0.010342</v>
      </c>
      <c r="E11" s="26"/>
      <c r="F11" s="26"/>
      <c r="G11" s="27"/>
      <c r="H11" s="27"/>
      <c r="I11" s="27"/>
      <c r="J11" s="26">
        <v>0.03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69"/>
    </row>
    <row r="12" spans="1:27">
      <c r="A12" s="23"/>
      <c r="B12" s="24"/>
      <c r="C12" s="25"/>
      <c r="D12" s="26"/>
      <c r="E12" s="26"/>
      <c r="F12" s="26"/>
      <c r="G12" s="27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69"/>
    </row>
    <row r="13" ht="13.95" spans="1:27">
      <c r="A13" s="29"/>
      <c r="B13" s="30"/>
      <c r="C13" s="31"/>
      <c r="D13" s="32"/>
      <c r="E13" s="32"/>
      <c r="F13" s="32"/>
      <c r="G13" s="33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69"/>
    </row>
    <row r="14" spans="1:27">
      <c r="A14" s="18" t="s">
        <v>34</v>
      </c>
      <c r="B14" s="19" t="s">
        <v>18</v>
      </c>
      <c r="C14" s="20"/>
      <c r="D14" s="21"/>
      <c r="E14" s="21"/>
      <c r="F14" s="21"/>
      <c r="G14" s="22"/>
      <c r="H14" s="22"/>
      <c r="I14" s="22"/>
      <c r="J14" s="21"/>
      <c r="K14" s="21"/>
      <c r="L14" s="21"/>
      <c r="M14" s="21"/>
      <c r="N14" s="21"/>
      <c r="O14" s="21">
        <v>0.1058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69"/>
    </row>
    <row r="15" spans="1:27">
      <c r="A15" s="23"/>
      <c r="B15" s="24"/>
      <c r="C15" s="25"/>
      <c r="D15" s="26"/>
      <c r="E15" s="26"/>
      <c r="F15" s="26"/>
      <c r="G15" s="27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69"/>
    </row>
    <row r="16" spans="1:27">
      <c r="A16" s="23"/>
      <c r="B16" s="24"/>
      <c r="C16" s="25"/>
      <c r="D16" s="26"/>
      <c r="E16" s="26"/>
      <c r="F16" s="26"/>
      <c r="G16" s="27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69"/>
    </row>
    <row r="17" ht="13.95" spans="1:27">
      <c r="A17" s="34"/>
      <c r="B17" s="45"/>
      <c r="C17" s="35"/>
      <c r="D17" s="36"/>
      <c r="E17" s="36"/>
      <c r="F17" s="36"/>
      <c r="G17" s="37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69"/>
    </row>
    <row r="18" ht="18" customHeight="1" spans="1:27">
      <c r="A18" s="38" t="s">
        <v>35</v>
      </c>
      <c r="B18" s="39" t="s">
        <v>102</v>
      </c>
      <c r="C18" s="20"/>
      <c r="D18" s="21"/>
      <c r="E18" s="21"/>
      <c r="F18" s="21"/>
      <c r="G18" s="22"/>
      <c r="H18" s="22"/>
      <c r="I18" s="22"/>
      <c r="J18" s="21"/>
      <c r="K18" s="21"/>
      <c r="L18" s="21"/>
      <c r="M18" s="21">
        <v>0.015432</v>
      </c>
      <c r="N18" s="21"/>
      <c r="O18" s="21"/>
      <c r="P18" s="21">
        <v>0.01016</v>
      </c>
      <c r="Q18" s="21">
        <v>0.01</v>
      </c>
      <c r="R18" s="21">
        <v>0.0023</v>
      </c>
      <c r="S18" s="21"/>
      <c r="T18" s="21">
        <v>0.0774</v>
      </c>
      <c r="U18" s="21"/>
      <c r="V18" s="21"/>
      <c r="W18" s="21"/>
      <c r="X18" s="21"/>
      <c r="Y18" s="21"/>
      <c r="Z18" s="21"/>
      <c r="AA18" s="69"/>
    </row>
    <row r="19" ht="28" customHeight="1" spans="1:27">
      <c r="A19" s="40"/>
      <c r="B19" s="177" t="s">
        <v>103</v>
      </c>
      <c r="C19" s="178"/>
      <c r="D19" s="179"/>
      <c r="E19" s="179">
        <v>0.001</v>
      </c>
      <c r="F19" s="179"/>
      <c r="G19" s="180"/>
      <c r="H19" s="180"/>
      <c r="I19" s="180"/>
      <c r="J19" s="179"/>
      <c r="K19" s="179"/>
      <c r="L19" s="179">
        <v>0.0543</v>
      </c>
      <c r="M19" s="179"/>
      <c r="N19" s="179"/>
      <c r="O19" s="179"/>
      <c r="P19" s="179"/>
      <c r="Q19" s="179"/>
      <c r="R19" s="179">
        <v>0.0031</v>
      </c>
      <c r="S19" s="179"/>
      <c r="T19" s="179"/>
      <c r="U19" s="179"/>
      <c r="V19" s="179"/>
      <c r="W19" s="179"/>
      <c r="X19" s="179"/>
      <c r="Y19" s="179"/>
      <c r="Z19" s="179"/>
      <c r="AA19" s="69"/>
    </row>
    <row r="20" ht="14" customHeight="1" spans="1:27">
      <c r="A20" s="40"/>
      <c r="B20" s="76" t="s">
        <v>104</v>
      </c>
      <c r="C20" s="25"/>
      <c r="D20" s="26"/>
      <c r="E20" s="26"/>
      <c r="F20" s="26"/>
      <c r="G20" s="27"/>
      <c r="H20" s="27"/>
      <c r="I20" s="27"/>
      <c r="J20" s="26"/>
      <c r="K20" s="26"/>
      <c r="L20" s="26"/>
      <c r="M20" s="26"/>
      <c r="N20" s="26"/>
      <c r="O20" s="26"/>
      <c r="P20" s="26"/>
      <c r="Q20" s="26"/>
      <c r="R20" s="26">
        <v>0.0064</v>
      </c>
      <c r="S20" s="26"/>
      <c r="T20" s="26"/>
      <c r="U20" s="26">
        <v>0.0834</v>
      </c>
      <c r="V20" s="26"/>
      <c r="W20" s="26">
        <v>0.0062</v>
      </c>
      <c r="X20" s="26"/>
      <c r="Y20" s="26"/>
      <c r="Z20" s="26"/>
      <c r="AA20" s="69"/>
    </row>
    <row r="21" ht="13" customHeight="1" spans="1:27">
      <c r="A21" s="40"/>
      <c r="B21" s="76" t="s">
        <v>105</v>
      </c>
      <c r="C21" s="25">
        <v>0.04</v>
      </c>
      <c r="D21" s="26">
        <v>0.0052</v>
      </c>
      <c r="E21" s="26"/>
      <c r="F21" s="26"/>
      <c r="G21" s="27"/>
      <c r="H21" s="27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>
        <v>0.2094</v>
      </c>
      <c r="T21" s="26"/>
      <c r="U21" s="26"/>
      <c r="V21" s="26"/>
      <c r="W21" s="26"/>
      <c r="X21" s="26"/>
      <c r="Y21" s="26"/>
      <c r="Z21" s="26"/>
      <c r="AA21" s="69"/>
    </row>
    <row r="22" ht="12" customHeight="1" spans="1:27">
      <c r="A22" s="40"/>
      <c r="B22" s="76" t="s">
        <v>40</v>
      </c>
      <c r="C22" s="25"/>
      <c r="D22" s="26"/>
      <c r="E22" s="26">
        <v>0.0083</v>
      </c>
      <c r="F22" s="26"/>
      <c r="G22" s="27"/>
      <c r="H22" s="27"/>
      <c r="I22" s="27"/>
      <c r="J22" s="26"/>
      <c r="K22" s="26"/>
      <c r="L22" s="26"/>
      <c r="M22" s="26"/>
      <c r="N22" s="26">
        <v>0.0173</v>
      </c>
      <c r="O22" s="26">
        <v>0.01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69"/>
    </row>
    <row r="23" spans="1:27">
      <c r="A23" s="40"/>
      <c r="B23" s="28" t="s">
        <v>41</v>
      </c>
      <c r="C23" s="25"/>
      <c r="D23" s="26"/>
      <c r="E23" s="26"/>
      <c r="F23" s="26"/>
      <c r="G23" s="27"/>
      <c r="H23" s="27"/>
      <c r="I23" s="27"/>
      <c r="J23" s="26"/>
      <c r="K23" s="26">
        <v>0.0519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69"/>
    </row>
    <row r="24" ht="13.95" spans="1:27">
      <c r="A24" s="43"/>
      <c r="B24" s="44"/>
      <c r="C24" s="31"/>
      <c r="D24" s="32"/>
      <c r="E24" s="32"/>
      <c r="F24" s="32"/>
      <c r="G24" s="33"/>
      <c r="H24" s="33"/>
      <c r="I24" s="33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69"/>
    </row>
    <row r="25" spans="1:27">
      <c r="A25" s="40" t="s">
        <v>42</v>
      </c>
      <c r="B25" s="19" t="s">
        <v>106</v>
      </c>
      <c r="C25" s="25">
        <v>0.0104</v>
      </c>
      <c r="D25" s="26"/>
      <c r="E25" s="26">
        <v>0.0053</v>
      </c>
      <c r="F25" s="26"/>
      <c r="G25" s="27"/>
      <c r="H25" s="27"/>
      <c r="I25" s="27"/>
      <c r="J25" s="26"/>
      <c r="K25" s="26"/>
      <c r="L25" s="26"/>
      <c r="M25" s="26"/>
      <c r="N25" s="26"/>
      <c r="O25" s="26"/>
      <c r="P25" s="26"/>
      <c r="Q25" s="26"/>
      <c r="R25" s="26">
        <v>0.002321</v>
      </c>
      <c r="S25" s="26"/>
      <c r="T25" s="26"/>
      <c r="U25" s="26"/>
      <c r="V25" s="26">
        <v>0.04396</v>
      </c>
      <c r="W25" s="26">
        <v>0.0443</v>
      </c>
      <c r="X25" s="26"/>
      <c r="Y25" s="26"/>
      <c r="Z25" s="26">
        <v>15</v>
      </c>
      <c r="AA25" s="69"/>
    </row>
    <row r="26" spans="1:27">
      <c r="A26" s="40"/>
      <c r="B26" s="24" t="s">
        <v>44</v>
      </c>
      <c r="C26" s="25">
        <v>0.162</v>
      </c>
      <c r="D26" s="26"/>
      <c r="E26" s="26">
        <v>0.00731</v>
      </c>
      <c r="F26" s="26"/>
      <c r="G26" s="27"/>
      <c r="H26" s="27"/>
      <c r="I26" s="27">
        <v>0.003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69"/>
    </row>
    <row r="27" spans="1:27">
      <c r="A27" s="40"/>
      <c r="B27" s="99"/>
      <c r="C27" s="35"/>
      <c r="D27" s="36"/>
      <c r="E27" s="36"/>
      <c r="F27" s="36"/>
      <c r="G27" s="37"/>
      <c r="H27" s="37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69"/>
    </row>
    <row r="28" ht="13.95" spans="1:27">
      <c r="A28" s="40"/>
      <c r="B28" s="44"/>
      <c r="C28" s="35"/>
      <c r="D28" s="36"/>
      <c r="E28" s="36"/>
      <c r="F28" s="36"/>
      <c r="G28" s="37"/>
      <c r="H28" s="37"/>
      <c r="I28" s="3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>
        <v>1.5</v>
      </c>
      <c r="Y28" s="36">
        <v>1</v>
      </c>
      <c r="Z28" s="36"/>
      <c r="AA28" s="82"/>
    </row>
    <row r="29" ht="15.6" spans="1:27">
      <c r="A29" s="46" t="s">
        <v>45</v>
      </c>
      <c r="B29" s="47"/>
      <c r="C29" s="20">
        <f t="shared" ref="C29:W29" si="0">SUM(C9:C28)</f>
        <v>0.3624</v>
      </c>
      <c r="D29" s="21">
        <f t="shared" si="0"/>
        <v>0.015542</v>
      </c>
      <c r="E29" s="21">
        <f t="shared" si="0"/>
        <v>0.03761</v>
      </c>
      <c r="F29" s="21">
        <f t="shared" si="0"/>
        <v>0.0251</v>
      </c>
      <c r="G29" s="22">
        <f t="shared" si="0"/>
        <v>0.00064</v>
      </c>
      <c r="H29" s="22">
        <f t="shared" si="0"/>
        <v>0.0043</v>
      </c>
      <c r="I29" s="22">
        <f t="shared" si="0"/>
        <v>0.003</v>
      </c>
      <c r="J29" s="21">
        <f t="shared" si="0"/>
        <v>0.03</v>
      </c>
      <c r="K29" s="21">
        <f t="shared" si="0"/>
        <v>0.0519</v>
      </c>
      <c r="L29" s="21">
        <f t="shared" si="0"/>
        <v>0.0543</v>
      </c>
      <c r="M29" s="21">
        <f t="shared" si="0"/>
        <v>0.015432</v>
      </c>
      <c r="N29" s="21">
        <f t="shared" si="0"/>
        <v>0.0173</v>
      </c>
      <c r="O29" s="21">
        <f t="shared" si="0"/>
        <v>0.1158</v>
      </c>
      <c r="P29" s="21">
        <f t="shared" si="0"/>
        <v>0.01016</v>
      </c>
      <c r="Q29" s="21">
        <f t="shared" si="0"/>
        <v>0.01</v>
      </c>
      <c r="R29" s="21">
        <f t="shared" si="0"/>
        <v>0.014121</v>
      </c>
      <c r="S29" s="21">
        <f t="shared" si="0"/>
        <v>0.2094</v>
      </c>
      <c r="T29" s="21">
        <f t="shared" si="0"/>
        <v>0.0774</v>
      </c>
      <c r="U29" s="21">
        <f t="shared" si="0"/>
        <v>0.0834</v>
      </c>
      <c r="V29" s="21">
        <f t="shared" si="0"/>
        <v>0.04396</v>
      </c>
      <c r="W29" s="21">
        <f t="shared" si="0"/>
        <v>0.0505</v>
      </c>
      <c r="X29" s="21">
        <v>1.5</v>
      </c>
      <c r="Y29" s="21">
        <v>1</v>
      </c>
      <c r="Z29" s="21">
        <f>SUM(Z9:Z28)</f>
        <v>15</v>
      </c>
      <c r="AA29" s="167"/>
    </row>
    <row r="30" ht="15.6" hidden="1" spans="1:27">
      <c r="A30" s="48" t="s">
        <v>46</v>
      </c>
      <c r="B30" s="49"/>
      <c r="C30" s="114">
        <f>149*C29</f>
        <v>53.9976</v>
      </c>
      <c r="D30" s="114">
        <f t="shared" ref="D30:AA30" si="1">149*D29</f>
        <v>2.315758</v>
      </c>
      <c r="E30" s="114">
        <f t="shared" si="1"/>
        <v>5.60389</v>
      </c>
      <c r="F30" s="114">
        <f t="shared" si="1"/>
        <v>3.7399</v>
      </c>
      <c r="G30" s="114">
        <f t="shared" si="1"/>
        <v>0.09536</v>
      </c>
      <c r="H30" s="114">
        <f t="shared" si="1"/>
        <v>0.6407</v>
      </c>
      <c r="I30" s="114">
        <f t="shared" si="1"/>
        <v>0.447</v>
      </c>
      <c r="J30" s="114">
        <f t="shared" si="1"/>
        <v>4.47</v>
      </c>
      <c r="K30" s="114">
        <f t="shared" si="1"/>
        <v>7.7331</v>
      </c>
      <c r="L30" s="114">
        <f t="shared" si="1"/>
        <v>8.0907</v>
      </c>
      <c r="M30" s="114">
        <f t="shared" si="1"/>
        <v>2.299368</v>
      </c>
      <c r="N30" s="114">
        <f t="shared" si="1"/>
        <v>2.5777</v>
      </c>
      <c r="O30" s="114">
        <f t="shared" si="1"/>
        <v>17.2542</v>
      </c>
      <c r="P30" s="114">
        <f t="shared" si="1"/>
        <v>1.51384</v>
      </c>
      <c r="Q30" s="114">
        <f t="shared" si="1"/>
        <v>1.49</v>
      </c>
      <c r="R30" s="114">
        <f t="shared" si="1"/>
        <v>2.104029</v>
      </c>
      <c r="S30" s="114">
        <f t="shared" si="1"/>
        <v>31.2006</v>
      </c>
      <c r="T30" s="114">
        <f t="shared" si="1"/>
        <v>11.5326</v>
      </c>
      <c r="U30" s="114">
        <f t="shared" si="1"/>
        <v>12.4266</v>
      </c>
      <c r="V30" s="114">
        <f t="shared" si="1"/>
        <v>6.55004</v>
      </c>
      <c r="W30" s="114">
        <f t="shared" si="1"/>
        <v>7.5245</v>
      </c>
      <c r="X30" s="114">
        <v>1.5</v>
      </c>
      <c r="Y30" s="114">
        <v>1</v>
      </c>
      <c r="Z30" s="114">
        <v>15</v>
      </c>
      <c r="AA30" s="168"/>
    </row>
    <row r="31" ht="15.6" spans="1:27">
      <c r="A31" s="48" t="s">
        <v>46</v>
      </c>
      <c r="B31" s="49"/>
      <c r="C31" s="50">
        <f t="shared" ref="C31:W31" si="2">ROUND(C30,2)</f>
        <v>54</v>
      </c>
      <c r="D31" s="51">
        <f t="shared" si="2"/>
        <v>2.32</v>
      </c>
      <c r="E31" s="51">
        <f t="shared" si="2"/>
        <v>5.6</v>
      </c>
      <c r="F31" s="51">
        <f t="shared" si="2"/>
        <v>3.74</v>
      </c>
      <c r="G31" s="51">
        <f t="shared" si="2"/>
        <v>0.1</v>
      </c>
      <c r="H31" s="51">
        <f t="shared" si="2"/>
        <v>0.64</v>
      </c>
      <c r="I31" s="51">
        <f t="shared" si="2"/>
        <v>0.45</v>
      </c>
      <c r="J31" s="51">
        <f t="shared" si="2"/>
        <v>4.47</v>
      </c>
      <c r="K31" s="51">
        <f t="shared" si="2"/>
        <v>7.73</v>
      </c>
      <c r="L31" s="51">
        <f t="shared" si="2"/>
        <v>8.09</v>
      </c>
      <c r="M31" s="51">
        <f t="shared" si="2"/>
        <v>2.3</v>
      </c>
      <c r="N31" s="51">
        <f t="shared" si="2"/>
        <v>2.58</v>
      </c>
      <c r="O31" s="59">
        <f t="shared" si="2"/>
        <v>17.25</v>
      </c>
      <c r="P31" s="59">
        <f t="shared" si="2"/>
        <v>1.51</v>
      </c>
      <c r="Q31" s="59">
        <f t="shared" si="2"/>
        <v>1.49</v>
      </c>
      <c r="R31" s="59">
        <f t="shared" si="2"/>
        <v>2.1</v>
      </c>
      <c r="S31" s="59">
        <f t="shared" si="2"/>
        <v>31.2</v>
      </c>
      <c r="T31" s="59">
        <f t="shared" si="2"/>
        <v>11.53</v>
      </c>
      <c r="U31" s="59">
        <f t="shared" si="2"/>
        <v>12.43</v>
      </c>
      <c r="V31" s="59">
        <f t="shared" si="2"/>
        <v>6.55</v>
      </c>
      <c r="W31" s="59">
        <f t="shared" si="2"/>
        <v>7.52</v>
      </c>
      <c r="X31" s="59">
        <v>1.5</v>
      </c>
      <c r="Y31" s="59">
        <v>1</v>
      </c>
      <c r="Z31" s="59">
        <f>ROUND(Z30,2)</f>
        <v>15</v>
      </c>
      <c r="AA31" s="169"/>
    </row>
    <row r="32" ht="15.6" spans="1:27">
      <c r="A32" s="48" t="s">
        <v>47</v>
      </c>
      <c r="B32" s="49"/>
      <c r="C32" s="50">
        <v>77</v>
      </c>
      <c r="D32" s="52">
        <v>770</v>
      </c>
      <c r="E32" s="52">
        <v>70</v>
      </c>
      <c r="F32" s="51">
        <v>121</v>
      </c>
      <c r="G32" s="52">
        <v>1480</v>
      </c>
      <c r="H32" s="51">
        <v>180</v>
      </c>
      <c r="I32" s="51">
        <v>750</v>
      </c>
      <c r="J32" s="52">
        <v>68</v>
      </c>
      <c r="K32" s="52">
        <v>43</v>
      </c>
      <c r="L32" s="51">
        <v>120</v>
      </c>
      <c r="M32" s="51">
        <v>105.55</v>
      </c>
      <c r="N32" s="51">
        <v>225</v>
      </c>
      <c r="O32" s="59">
        <v>100</v>
      </c>
      <c r="P32" s="59">
        <v>39</v>
      </c>
      <c r="Q32" s="59">
        <v>60</v>
      </c>
      <c r="R32" s="59">
        <v>220</v>
      </c>
      <c r="S32" s="59">
        <v>45</v>
      </c>
      <c r="T32" s="59">
        <v>220</v>
      </c>
      <c r="U32" s="59">
        <v>205</v>
      </c>
      <c r="V32" s="59">
        <v>420</v>
      </c>
      <c r="W32" s="59">
        <v>90</v>
      </c>
      <c r="X32" s="59">
        <v>16</v>
      </c>
      <c r="Y32" s="59">
        <v>12</v>
      </c>
      <c r="Z32" s="59">
        <v>11</v>
      </c>
      <c r="AA32" s="169"/>
    </row>
    <row r="33" ht="16.35" spans="1:27">
      <c r="A33" s="53" t="s">
        <v>48</v>
      </c>
      <c r="B33" s="54"/>
      <c r="C33" s="55">
        <f t="shared" ref="C33:AA33" si="3">C32*C31</f>
        <v>4158</v>
      </c>
      <c r="D33" s="55">
        <f t="shared" si="3"/>
        <v>1786.4</v>
      </c>
      <c r="E33" s="55">
        <f t="shared" si="3"/>
        <v>392</v>
      </c>
      <c r="F33" s="55">
        <f t="shared" si="3"/>
        <v>452.54</v>
      </c>
      <c r="G33" s="55">
        <f t="shared" si="3"/>
        <v>148</v>
      </c>
      <c r="H33" s="55">
        <f t="shared" si="3"/>
        <v>115.2</v>
      </c>
      <c r="I33" s="55">
        <f t="shared" si="3"/>
        <v>337.5</v>
      </c>
      <c r="J33" s="55">
        <f t="shared" si="3"/>
        <v>303.96</v>
      </c>
      <c r="K33" s="55">
        <f t="shared" si="3"/>
        <v>332.39</v>
      </c>
      <c r="L33" s="55">
        <f t="shared" si="3"/>
        <v>970.8</v>
      </c>
      <c r="M33" s="55">
        <f t="shared" si="3"/>
        <v>242.765</v>
      </c>
      <c r="N33" s="55">
        <f t="shared" si="3"/>
        <v>580.5</v>
      </c>
      <c r="O33" s="55">
        <f t="shared" si="3"/>
        <v>1725</v>
      </c>
      <c r="P33" s="55">
        <f t="shared" si="3"/>
        <v>58.89</v>
      </c>
      <c r="Q33" s="55">
        <f t="shared" si="3"/>
        <v>89.4</v>
      </c>
      <c r="R33" s="55">
        <f t="shared" si="3"/>
        <v>462</v>
      </c>
      <c r="S33" s="55">
        <f t="shared" si="3"/>
        <v>1404</v>
      </c>
      <c r="T33" s="55">
        <f t="shared" si="3"/>
        <v>2536.6</v>
      </c>
      <c r="U33" s="55">
        <f t="shared" si="3"/>
        <v>2548.15</v>
      </c>
      <c r="V33" s="55">
        <f t="shared" si="3"/>
        <v>2751</v>
      </c>
      <c r="W33" s="55">
        <f t="shared" si="3"/>
        <v>676.8</v>
      </c>
      <c r="X33" s="55">
        <f t="shared" si="3"/>
        <v>24</v>
      </c>
      <c r="Y33" s="55">
        <f t="shared" si="3"/>
        <v>12</v>
      </c>
      <c r="Z33" s="55">
        <f t="shared" si="3"/>
        <v>165</v>
      </c>
      <c r="AA33" s="55">
        <f>SUM(C33:Z33)</f>
        <v>22272.895</v>
      </c>
    </row>
    <row r="34" ht="15.6" spans="1:27">
      <c r="A34" s="56"/>
      <c r="B34" s="56"/>
      <c r="C34" s="57"/>
      <c r="D34" s="57"/>
      <c r="E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>
        <f>AA33/AA2</f>
        <v>149.482516778523</v>
      </c>
    </row>
    <row r="35" customFormat="1" ht="27" customHeight="1" spans="2:13">
      <c r="B35" s="58" t="s">
        <v>74</v>
      </c>
      <c r="M35" s="57"/>
    </row>
    <row r="36" customFormat="1" ht="27" customHeight="1" spans="2:13">
      <c r="B36" s="58" t="s">
        <v>75</v>
      </c>
      <c r="M36" s="57"/>
    </row>
    <row r="37" customFormat="1" ht="27" customHeight="1" spans="2:2">
      <c r="B37" s="58" t="s">
        <v>76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4"/>
    <mergeCell ref="A25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8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Y37"/>
  <sheetViews>
    <sheetView workbookViewId="0">
      <pane ySplit="7" topLeftCell="A14" activePane="bottomLeft" state="frozen"/>
      <selection/>
      <selection pane="bottomLeft" activeCell="L31" sqref="L31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7.44444444444444" customWidth="1"/>
    <col min="4" max="4" width="7.55555555555556" customWidth="1"/>
    <col min="5" max="5" width="6.55555555555556" customWidth="1"/>
    <col min="6" max="6" width="7" customWidth="1"/>
    <col min="7" max="9" width="6.22222222222222" customWidth="1"/>
    <col min="10" max="10" width="7" customWidth="1"/>
    <col min="11" max="12" width="6.33333333333333" customWidth="1"/>
    <col min="13" max="13" width="6.11111111111111" customWidth="1"/>
    <col min="14" max="14" width="7" customWidth="1"/>
    <col min="15" max="15" width="6.55555555555556" customWidth="1"/>
    <col min="16" max="17" width="6.44444444444444" customWidth="1"/>
    <col min="18" max="18" width="7" customWidth="1"/>
    <col min="19" max="19" width="6.55555555555556" customWidth="1"/>
    <col min="20" max="20" width="6" customWidth="1"/>
    <col min="21" max="21" width="7.11111111111111" customWidth="1"/>
    <col min="22" max="22" width="6.55555555555556" customWidth="1"/>
    <col min="23" max="23" width="5.88888888888889" customWidth="1"/>
    <col min="24" max="24" width="7" customWidth="1"/>
    <col min="25" max="25" width="9.11111111111111" customWidth="1"/>
  </cols>
  <sheetData>
    <row r="1" s="1" customFormat="1" ht="43" customHeight="1" spans="1:1">
      <c r="A1" s="1" t="s">
        <v>0</v>
      </c>
    </row>
    <row r="2" customHeight="1" spans="1:25">
      <c r="A2" s="2"/>
      <c r="B2" s="3" t="s">
        <v>107</v>
      </c>
      <c r="C2" s="4" t="s">
        <v>2</v>
      </c>
      <c r="D2" s="5" t="s">
        <v>3</v>
      </c>
      <c r="E2" s="5" t="s">
        <v>4</v>
      </c>
      <c r="F2" s="5" t="s">
        <v>8</v>
      </c>
      <c r="G2" s="5" t="s">
        <v>7</v>
      </c>
      <c r="H2" s="5" t="s">
        <v>97</v>
      </c>
      <c r="I2" s="5" t="s">
        <v>21</v>
      </c>
      <c r="J2" s="5" t="s">
        <v>18</v>
      </c>
      <c r="K2" s="5" t="s">
        <v>10</v>
      </c>
      <c r="L2" s="5" t="s">
        <v>11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108</v>
      </c>
      <c r="R2" s="5" t="s">
        <v>109</v>
      </c>
      <c r="S2" s="5" t="s">
        <v>79</v>
      </c>
      <c r="T2" s="5" t="s">
        <v>110</v>
      </c>
      <c r="U2" s="5" t="s">
        <v>84</v>
      </c>
      <c r="V2" s="5" t="s">
        <v>57</v>
      </c>
      <c r="W2" s="5" t="s">
        <v>26</v>
      </c>
      <c r="X2" s="79" t="s">
        <v>111</v>
      </c>
      <c r="Y2" s="64">
        <v>122</v>
      </c>
    </row>
    <row r="3" spans="1:25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80"/>
      <c r="Y3" s="65"/>
    </row>
    <row r="4" spans="1:25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80"/>
      <c r="Y4" s="65"/>
    </row>
    <row r="5" ht="12" customHeight="1" spans="1:2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80"/>
      <c r="Y5" s="65"/>
    </row>
    <row r="6" spans="1:25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80"/>
      <c r="Y6" s="65"/>
    </row>
    <row r="7" ht="28" customHeight="1" spans="1:25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81"/>
      <c r="Y7" s="66"/>
    </row>
    <row r="8" ht="18" customHeight="1" spans="1:25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17">
        <v>22</v>
      </c>
      <c r="Y8" s="67" t="s">
        <v>28</v>
      </c>
    </row>
    <row r="9" spans="1:25">
      <c r="A9" s="18" t="s">
        <v>29</v>
      </c>
      <c r="B9" s="19" t="s">
        <v>112</v>
      </c>
      <c r="C9" s="20">
        <v>0.1801</v>
      </c>
      <c r="D9" s="21"/>
      <c r="E9" s="21">
        <v>0.007</v>
      </c>
      <c r="F9" s="22"/>
      <c r="G9" s="22"/>
      <c r="H9" s="22">
        <v>0.019</v>
      </c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60"/>
      <c r="V9" s="60"/>
      <c r="W9" s="60"/>
      <c r="X9" s="60"/>
      <c r="Y9" s="68" t="s">
        <v>113</v>
      </c>
    </row>
    <row r="10" spans="1:25">
      <c r="A10" s="23"/>
      <c r="B10" s="24" t="s">
        <v>65</v>
      </c>
      <c r="C10" s="25"/>
      <c r="D10" s="26"/>
      <c r="E10" s="26">
        <v>0.01</v>
      </c>
      <c r="F10" s="27">
        <v>0.00074</v>
      </c>
      <c r="G10" s="26">
        <v>0.0038</v>
      </c>
      <c r="H10" s="27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61"/>
      <c r="V10" s="61"/>
      <c r="W10" s="61"/>
      <c r="X10" s="61"/>
      <c r="Y10" s="69"/>
    </row>
    <row r="11" spans="1:25">
      <c r="A11" s="23"/>
      <c r="B11" s="28" t="s">
        <v>33</v>
      </c>
      <c r="C11" s="25"/>
      <c r="D11" s="26">
        <v>0.01234</v>
      </c>
      <c r="E11" s="26"/>
      <c r="F11" s="26"/>
      <c r="G11" s="26"/>
      <c r="H11" s="26"/>
      <c r="I11" s="26">
        <v>0.0148</v>
      </c>
      <c r="J11" s="26"/>
      <c r="K11" s="26">
        <v>0.0285</v>
      </c>
      <c r="L11" s="26"/>
      <c r="M11" s="26"/>
      <c r="N11" s="26"/>
      <c r="O11" s="26"/>
      <c r="P11" s="26"/>
      <c r="Q11" s="26"/>
      <c r="R11" s="26"/>
      <c r="S11" s="26"/>
      <c r="T11" s="26"/>
      <c r="U11" s="61"/>
      <c r="V11" s="61"/>
      <c r="W11" s="61"/>
      <c r="X11" s="61"/>
      <c r="Y11" s="69"/>
    </row>
    <row r="12" spans="1:25">
      <c r="A12" s="23"/>
      <c r="B12" s="24"/>
      <c r="C12" s="25"/>
      <c r="D12" s="26"/>
      <c r="E12" s="26"/>
      <c r="F12" s="27"/>
      <c r="G12" s="27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61"/>
      <c r="V12" s="61"/>
      <c r="W12" s="61"/>
      <c r="X12" s="61"/>
      <c r="Y12" s="69"/>
    </row>
    <row r="13" ht="13.95" spans="1:25">
      <c r="A13" s="29"/>
      <c r="B13" s="30"/>
      <c r="C13" s="31"/>
      <c r="D13" s="32"/>
      <c r="E13" s="32"/>
      <c r="F13" s="33"/>
      <c r="G13" s="33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62"/>
      <c r="V13" s="62"/>
      <c r="W13" s="62"/>
      <c r="X13" s="62"/>
      <c r="Y13" s="69"/>
    </row>
    <row r="14" spans="1:25">
      <c r="A14" s="18" t="s">
        <v>34</v>
      </c>
      <c r="B14" s="19" t="s">
        <v>18</v>
      </c>
      <c r="C14" s="20"/>
      <c r="D14" s="21"/>
      <c r="E14" s="21"/>
      <c r="F14" s="22"/>
      <c r="G14" s="22"/>
      <c r="H14" s="22"/>
      <c r="I14" s="22"/>
      <c r="J14" s="21">
        <v>0.132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60"/>
      <c r="V14" s="60"/>
      <c r="W14" s="60"/>
      <c r="X14" s="60"/>
      <c r="Y14" s="69"/>
    </row>
    <row r="15" spans="1:25">
      <c r="A15" s="23"/>
      <c r="B15" s="24"/>
      <c r="C15" s="25"/>
      <c r="D15" s="26"/>
      <c r="E15" s="26"/>
      <c r="F15" s="27"/>
      <c r="G15" s="27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1"/>
      <c r="V15" s="61"/>
      <c r="W15" s="61"/>
      <c r="X15" s="61"/>
      <c r="Y15" s="69"/>
    </row>
    <row r="16" spans="1:25">
      <c r="A16" s="23"/>
      <c r="B16" s="24"/>
      <c r="C16" s="25"/>
      <c r="D16" s="26"/>
      <c r="E16" s="26"/>
      <c r="F16" s="27"/>
      <c r="G16" s="27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61"/>
      <c r="V16" s="61"/>
      <c r="W16" s="61"/>
      <c r="X16" s="61"/>
      <c r="Y16" s="69"/>
    </row>
    <row r="17" ht="13.95" spans="1:25">
      <c r="A17" s="34"/>
      <c r="B17" s="30"/>
      <c r="C17" s="35"/>
      <c r="D17" s="36"/>
      <c r="E17" s="36"/>
      <c r="F17" s="37"/>
      <c r="G17" s="37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63"/>
      <c r="V17" s="63"/>
      <c r="W17" s="63"/>
      <c r="X17" s="63"/>
      <c r="Y17" s="69"/>
    </row>
    <row r="18" ht="16" customHeight="1" spans="1:25">
      <c r="A18" s="38" t="s">
        <v>35</v>
      </c>
      <c r="B18" s="39" t="s">
        <v>114</v>
      </c>
      <c r="C18" s="20"/>
      <c r="D18" s="21"/>
      <c r="E18" s="21"/>
      <c r="F18" s="22"/>
      <c r="G18" s="22"/>
      <c r="H18" s="22"/>
      <c r="I18" s="22"/>
      <c r="J18" s="21"/>
      <c r="K18" s="21"/>
      <c r="L18" s="21"/>
      <c r="M18" s="21">
        <v>0.0902</v>
      </c>
      <c r="N18" s="21">
        <v>0.01</v>
      </c>
      <c r="O18" s="21">
        <v>0.01</v>
      </c>
      <c r="P18" s="21">
        <v>0.002</v>
      </c>
      <c r="Q18" s="21">
        <v>0.024</v>
      </c>
      <c r="R18" s="21">
        <v>0.0752</v>
      </c>
      <c r="S18" s="21"/>
      <c r="T18" s="21"/>
      <c r="U18" s="60"/>
      <c r="V18" s="60"/>
      <c r="W18" s="60"/>
      <c r="X18" s="60"/>
      <c r="Y18" s="69"/>
    </row>
    <row r="19" spans="1:25">
      <c r="A19" s="40"/>
      <c r="B19" s="41" t="s">
        <v>115</v>
      </c>
      <c r="C19" s="25"/>
      <c r="D19" s="26"/>
      <c r="E19" s="26"/>
      <c r="F19" s="27"/>
      <c r="G19" s="27"/>
      <c r="H19" s="27"/>
      <c r="I19" s="27"/>
      <c r="J19" s="26"/>
      <c r="K19" s="26"/>
      <c r="L19" s="26"/>
      <c r="M19" s="26"/>
      <c r="N19" s="26">
        <v>0.0153</v>
      </c>
      <c r="O19" s="26">
        <v>0.019</v>
      </c>
      <c r="P19" s="26">
        <v>0.0064</v>
      </c>
      <c r="Q19" s="26"/>
      <c r="R19" s="26">
        <v>0.07916</v>
      </c>
      <c r="S19" s="26">
        <v>0.04</v>
      </c>
      <c r="T19" s="26"/>
      <c r="U19" s="61"/>
      <c r="V19" s="61"/>
      <c r="W19" s="61"/>
      <c r="X19" s="61"/>
      <c r="Y19" s="69"/>
    </row>
    <row r="20" spans="1:25">
      <c r="A20" s="40"/>
      <c r="B20" s="41" t="s">
        <v>92</v>
      </c>
      <c r="C20" s="25"/>
      <c r="D20" s="26"/>
      <c r="E20" s="26">
        <v>0.008</v>
      </c>
      <c r="F20" s="27"/>
      <c r="G20" s="27"/>
      <c r="H20" s="27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61"/>
      <c r="V20" s="61">
        <v>0.02</v>
      </c>
      <c r="W20" s="61"/>
      <c r="X20" s="61"/>
      <c r="Y20" s="69"/>
    </row>
    <row r="21" spans="1:25">
      <c r="A21" s="40"/>
      <c r="B21" s="41" t="s">
        <v>116</v>
      </c>
      <c r="C21" s="25"/>
      <c r="D21" s="26"/>
      <c r="E21" s="26">
        <v>0.001</v>
      </c>
      <c r="F21" s="27"/>
      <c r="G21" s="27"/>
      <c r="H21" s="27"/>
      <c r="I21" s="27"/>
      <c r="J21" s="26">
        <v>0.012</v>
      </c>
      <c r="K21" s="26"/>
      <c r="L21" s="26"/>
      <c r="M21" s="26"/>
      <c r="N21" s="26"/>
      <c r="O21" s="26"/>
      <c r="P21" s="26">
        <v>0.00283</v>
      </c>
      <c r="Q21" s="26"/>
      <c r="R21" s="26"/>
      <c r="S21" s="26"/>
      <c r="T21" s="26">
        <v>0.045</v>
      </c>
      <c r="U21" s="61"/>
      <c r="V21" s="61"/>
      <c r="W21" s="61"/>
      <c r="X21" s="61"/>
      <c r="Y21" s="69"/>
    </row>
    <row r="22" spans="1:25">
      <c r="A22" s="40"/>
      <c r="B22" s="28" t="s">
        <v>41</v>
      </c>
      <c r="C22" s="25"/>
      <c r="D22" s="26"/>
      <c r="E22" s="26"/>
      <c r="F22" s="27"/>
      <c r="G22" s="27"/>
      <c r="H22" s="27"/>
      <c r="I22" s="27"/>
      <c r="J22" s="26"/>
      <c r="K22" s="26"/>
      <c r="L22" s="26">
        <v>0.04918</v>
      </c>
      <c r="M22" s="26"/>
      <c r="N22" s="26"/>
      <c r="O22" s="26"/>
      <c r="P22" s="26"/>
      <c r="Q22" s="26"/>
      <c r="R22" s="26"/>
      <c r="S22" s="26"/>
      <c r="T22" s="26"/>
      <c r="U22" s="61"/>
      <c r="V22" s="61"/>
      <c r="W22" s="61"/>
      <c r="X22" s="61"/>
      <c r="Y22" s="69"/>
    </row>
    <row r="23" ht="13.95" spans="1:25">
      <c r="A23" s="43"/>
      <c r="B23" s="44"/>
      <c r="C23" s="31"/>
      <c r="D23" s="32"/>
      <c r="E23" s="32"/>
      <c r="F23" s="33"/>
      <c r="G23" s="33"/>
      <c r="H23" s="33"/>
      <c r="I23" s="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62"/>
      <c r="V23" s="62"/>
      <c r="W23" s="62"/>
      <c r="X23" s="62"/>
      <c r="Y23" s="69"/>
    </row>
    <row r="24" spans="1:25">
      <c r="A24" s="38" t="s">
        <v>42</v>
      </c>
      <c r="B24" s="19" t="s">
        <v>117</v>
      </c>
      <c r="C24" s="20">
        <v>0.033</v>
      </c>
      <c r="D24" s="21">
        <v>0.0024</v>
      </c>
      <c r="E24" s="21"/>
      <c r="F24" s="22"/>
      <c r="G24" s="22"/>
      <c r="H24" s="22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60">
        <v>1.5</v>
      </c>
      <c r="V24" s="60"/>
      <c r="W24" s="60"/>
      <c r="X24" s="60"/>
      <c r="Y24" s="69"/>
    </row>
    <row r="25" spans="1:25">
      <c r="A25" s="40"/>
      <c r="B25" s="24" t="s">
        <v>111</v>
      </c>
      <c r="C25" s="25"/>
      <c r="D25" s="26"/>
      <c r="E25" s="26"/>
      <c r="F25" s="27"/>
      <c r="G25" s="27"/>
      <c r="H25" s="27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61"/>
      <c r="V25" s="61"/>
      <c r="W25" s="61"/>
      <c r="X25" s="61">
        <v>1</v>
      </c>
      <c r="Y25" s="69"/>
    </row>
    <row r="26" spans="1:25">
      <c r="A26" s="40"/>
      <c r="B26" s="24" t="s">
        <v>41</v>
      </c>
      <c r="C26" s="25"/>
      <c r="D26" s="26"/>
      <c r="E26" s="26"/>
      <c r="F26" s="27"/>
      <c r="G26" s="27"/>
      <c r="H26" s="27"/>
      <c r="I26" s="27"/>
      <c r="J26" s="26"/>
      <c r="K26" s="26"/>
      <c r="L26" s="26">
        <v>0.01315</v>
      </c>
      <c r="M26" s="26"/>
      <c r="N26" s="26"/>
      <c r="O26" s="26"/>
      <c r="P26" s="26"/>
      <c r="Q26" s="26"/>
      <c r="R26" s="26"/>
      <c r="S26" s="26"/>
      <c r="T26" s="26"/>
      <c r="U26" s="61"/>
      <c r="V26" s="61"/>
      <c r="W26" s="61"/>
      <c r="X26" s="61"/>
      <c r="Y26" s="69"/>
    </row>
    <row r="27" spans="1:25">
      <c r="A27" s="40"/>
      <c r="B27" s="24" t="s">
        <v>73</v>
      </c>
      <c r="C27" s="25"/>
      <c r="D27" s="26"/>
      <c r="E27" s="26">
        <v>0.008</v>
      </c>
      <c r="F27" s="27">
        <v>0.000632</v>
      </c>
      <c r="G27" s="27"/>
      <c r="H27" s="27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61"/>
      <c r="V27" s="61"/>
      <c r="W27" s="61"/>
      <c r="X27" s="61"/>
      <c r="Y27" s="69"/>
    </row>
    <row r="28" ht="13.95" spans="1:25">
      <c r="A28" s="43"/>
      <c r="B28" s="30"/>
      <c r="C28" s="31"/>
      <c r="D28" s="32"/>
      <c r="E28" s="32"/>
      <c r="F28" s="33"/>
      <c r="G28" s="33"/>
      <c r="H28" s="33"/>
      <c r="I28" s="3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62"/>
      <c r="V28" s="62"/>
      <c r="W28" s="62">
        <v>1</v>
      </c>
      <c r="X28" s="62"/>
      <c r="Y28" s="30"/>
    </row>
    <row r="29" ht="15.6" spans="1:25">
      <c r="A29" s="46" t="s">
        <v>45</v>
      </c>
      <c r="B29" s="47"/>
      <c r="C29" s="20">
        <f t="shared" ref="C29:I29" si="0">SUM(C9:C28)</f>
        <v>0.2131</v>
      </c>
      <c r="D29" s="21">
        <f t="shared" si="0"/>
        <v>0.01474</v>
      </c>
      <c r="E29" s="21">
        <f t="shared" si="0"/>
        <v>0.034</v>
      </c>
      <c r="F29" s="22">
        <f t="shared" si="0"/>
        <v>0.001372</v>
      </c>
      <c r="G29" s="21">
        <f t="shared" si="0"/>
        <v>0.0038</v>
      </c>
      <c r="H29" s="22">
        <f t="shared" si="0"/>
        <v>0.019</v>
      </c>
      <c r="I29" s="21">
        <f t="shared" si="0"/>
        <v>0.0148</v>
      </c>
      <c r="J29" s="21">
        <f t="shared" ref="J29:Y29" si="1">SUM(J9:J28)</f>
        <v>0.144</v>
      </c>
      <c r="K29" s="21">
        <f t="shared" si="1"/>
        <v>0.0285</v>
      </c>
      <c r="L29" s="21">
        <f t="shared" si="1"/>
        <v>0.06233</v>
      </c>
      <c r="M29" s="21">
        <f t="shared" si="1"/>
        <v>0.0902</v>
      </c>
      <c r="N29" s="21">
        <f t="shared" si="1"/>
        <v>0.0253</v>
      </c>
      <c r="O29" s="21">
        <f t="shared" si="1"/>
        <v>0.029</v>
      </c>
      <c r="P29" s="21">
        <f t="shared" si="1"/>
        <v>0.01123</v>
      </c>
      <c r="Q29" s="21">
        <f t="shared" si="1"/>
        <v>0.024</v>
      </c>
      <c r="R29" s="21">
        <f t="shared" si="1"/>
        <v>0.15436</v>
      </c>
      <c r="S29" s="21">
        <f t="shared" si="1"/>
        <v>0.04</v>
      </c>
      <c r="T29" s="21">
        <f t="shared" si="1"/>
        <v>0.045</v>
      </c>
      <c r="U29" s="21">
        <f t="shared" si="1"/>
        <v>1.5</v>
      </c>
      <c r="V29" s="21">
        <f t="shared" si="1"/>
        <v>0.02</v>
      </c>
      <c r="W29" s="21">
        <v>1</v>
      </c>
      <c r="X29" s="21">
        <v>1</v>
      </c>
      <c r="Y29" s="19"/>
    </row>
    <row r="30" ht="15.6" hidden="1" spans="1:25">
      <c r="A30" s="48" t="s">
        <v>46</v>
      </c>
      <c r="B30" s="49"/>
      <c r="C30" s="25">
        <f t="shared" ref="C30:I30" si="2">122*C29</f>
        <v>25.9982</v>
      </c>
      <c r="D30" s="25">
        <f t="shared" si="2"/>
        <v>1.79828</v>
      </c>
      <c r="E30" s="25">
        <f t="shared" si="2"/>
        <v>4.148</v>
      </c>
      <c r="F30" s="25">
        <f t="shared" si="2"/>
        <v>0.167384</v>
      </c>
      <c r="G30" s="25">
        <f t="shared" si="2"/>
        <v>0.4636</v>
      </c>
      <c r="H30" s="25">
        <f t="shared" si="2"/>
        <v>2.318</v>
      </c>
      <c r="I30" s="25">
        <f t="shared" si="2"/>
        <v>1.8056</v>
      </c>
      <c r="J30" s="25">
        <f t="shared" ref="J30:AA30" si="3">122*J29</f>
        <v>17.568</v>
      </c>
      <c r="K30" s="25">
        <f t="shared" si="3"/>
        <v>3.477</v>
      </c>
      <c r="L30" s="25">
        <f t="shared" si="3"/>
        <v>7.60426</v>
      </c>
      <c r="M30" s="25">
        <f t="shared" si="3"/>
        <v>11.0044</v>
      </c>
      <c r="N30" s="25">
        <f t="shared" si="3"/>
        <v>3.0866</v>
      </c>
      <c r="O30" s="25">
        <f t="shared" si="3"/>
        <v>3.538</v>
      </c>
      <c r="P30" s="25">
        <f t="shared" si="3"/>
        <v>1.37006</v>
      </c>
      <c r="Q30" s="25">
        <f t="shared" si="3"/>
        <v>2.928</v>
      </c>
      <c r="R30" s="25">
        <f t="shared" si="3"/>
        <v>18.83192</v>
      </c>
      <c r="S30" s="25">
        <f t="shared" si="3"/>
        <v>4.88</v>
      </c>
      <c r="T30" s="25">
        <f t="shared" si="3"/>
        <v>5.49</v>
      </c>
      <c r="U30" s="25">
        <f t="shared" si="3"/>
        <v>183</v>
      </c>
      <c r="V30" s="25">
        <f t="shared" si="3"/>
        <v>2.44</v>
      </c>
      <c r="W30" s="25">
        <v>1</v>
      </c>
      <c r="X30" s="25">
        <f>122*X29</f>
        <v>122</v>
      </c>
      <c r="Y30" s="24"/>
    </row>
    <row r="31" ht="15.6" spans="1:25">
      <c r="A31" s="48" t="s">
        <v>46</v>
      </c>
      <c r="B31" s="49"/>
      <c r="C31" s="50">
        <f t="shared" ref="C31:I31" si="4">ROUND(C30,2)</f>
        <v>26</v>
      </c>
      <c r="D31" s="51">
        <f t="shared" si="4"/>
        <v>1.8</v>
      </c>
      <c r="E31" s="50">
        <f t="shared" si="4"/>
        <v>4.15</v>
      </c>
      <c r="F31" s="51">
        <f t="shared" si="4"/>
        <v>0.17</v>
      </c>
      <c r="G31" s="51">
        <f t="shared" si="4"/>
        <v>0.46</v>
      </c>
      <c r="H31" s="51">
        <f t="shared" si="4"/>
        <v>2.32</v>
      </c>
      <c r="I31" s="51">
        <f t="shared" si="4"/>
        <v>1.81</v>
      </c>
      <c r="J31" s="51">
        <f t="shared" ref="J31:W31" si="5">ROUND(J30,2)</f>
        <v>17.57</v>
      </c>
      <c r="K31" s="51">
        <f t="shared" si="5"/>
        <v>3.48</v>
      </c>
      <c r="L31" s="51">
        <f t="shared" si="5"/>
        <v>7.6</v>
      </c>
      <c r="M31" s="51">
        <f t="shared" si="5"/>
        <v>11</v>
      </c>
      <c r="N31" s="59">
        <f t="shared" si="5"/>
        <v>3.09</v>
      </c>
      <c r="O31" s="59">
        <f t="shared" si="5"/>
        <v>3.54</v>
      </c>
      <c r="P31" s="59">
        <f t="shared" si="5"/>
        <v>1.37</v>
      </c>
      <c r="Q31" s="59">
        <f t="shared" si="5"/>
        <v>2.93</v>
      </c>
      <c r="R31" s="59">
        <f t="shared" si="5"/>
        <v>18.83</v>
      </c>
      <c r="S31" s="59">
        <f t="shared" si="5"/>
        <v>4.88</v>
      </c>
      <c r="T31" s="59">
        <f t="shared" si="5"/>
        <v>5.49</v>
      </c>
      <c r="U31" s="59">
        <f t="shared" si="5"/>
        <v>183</v>
      </c>
      <c r="V31" s="59">
        <f t="shared" si="5"/>
        <v>2.44</v>
      </c>
      <c r="W31" s="59">
        <v>1</v>
      </c>
      <c r="X31" s="59">
        <v>122</v>
      </c>
      <c r="Y31" s="70"/>
    </row>
    <row r="32" ht="15.6" spans="1:25">
      <c r="A32" s="48" t="s">
        <v>47</v>
      </c>
      <c r="B32" s="49"/>
      <c r="C32" s="50">
        <v>77</v>
      </c>
      <c r="D32" s="52">
        <v>770</v>
      </c>
      <c r="E32" s="52">
        <v>70</v>
      </c>
      <c r="F32" s="52">
        <v>1480</v>
      </c>
      <c r="G32" s="51">
        <v>180</v>
      </c>
      <c r="H32" s="51">
        <v>105.52</v>
      </c>
      <c r="I32" s="51">
        <v>530</v>
      </c>
      <c r="J32" s="51">
        <v>100</v>
      </c>
      <c r="K32" s="52">
        <v>68</v>
      </c>
      <c r="L32" s="52">
        <v>43</v>
      </c>
      <c r="M32" s="51">
        <v>45</v>
      </c>
      <c r="N32" s="59">
        <v>39</v>
      </c>
      <c r="O32" s="59">
        <v>60</v>
      </c>
      <c r="P32" s="59">
        <v>220</v>
      </c>
      <c r="Q32" s="59">
        <v>60</v>
      </c>
      <c r="R32" s="59">
        <v>220</v>
      </c>
      <c r="S32" s="59">
        <v>68.65</v>
      </c>
      <c r="T32" s="59">
        <v>45</v>
      </c>
      <c r="U32" s="59">
        <v>11</v>
      </c>
      <c r="V32" s="59">
        <v>200</v>
      </c>
      <c r="W32" s="59">
        <v>12</v>
      </c>
      <c r="X32" s="84">
        <v>5</v>
      </c>
      <c r="Y32" s="70"/>
    </row>
    <row r="33" ht="16.35" spans="1:25">
      <c r="A33" s="53" t="s">
        <v>48</v>
      </c>
      <c r="B33" s="54"/>
      <c r="C33" s="55">
        <f t="shared" ref="C33:I33" si="6">C31*C32</f>
        <v>2002</v>
      </c>
      <c r="D33" s="55">
        <f t="shared" si="6"/>
        <v>1386</v>
      </c>
      <c r="E33" s="55">
        <f t="shared" si="6"/>
        <v>290.5</v>
      </c>
      <c r="F33" s="55">
        <f t="shared" si="6"/>
        <v>251.6</v>
      </c>
      <c r="G33" s="55">
        <f t="shared" si="6"/>
        <v>82.8</v>
      </c>
      <c r="H33" s="55">
        <v>244.88</v>
      </c>
      <c r="I33" s="55">
        <f t="shared" si="6"/>
        <v>959.3</v>
      </c>
      <c r="J33" s="55">
        <f t="shared" ref="J33:O33" si="7">J31*J32</f>
        <v>1757</v>
      </c>
      <c r="K33" s="55">
        <f t="shared" si="7"/>
        <v>236.64</v>
      </c>
      <c r="L33" s="55">
        <f t="shared" si="7"/>
        <v>326.8</v>
      </c>
      <c r="M33" s="55">
        <f t="shared" si="7"/>
        <v>495</v>
      </c>
      <c r="N33" s="55">
        <f t="shared" si="7"/>
        <v>120.51</v>
      </c>
      <c r="O33" s="55">
        <f t="shared" si="7"/>
        <v>212.4</v>
      </c>
      <c r="P33" s="55">
        <f t="shared" ref="P33:X33" si="8">P31*P32</f>
        <v>301.4</v>
      </c>
      <c r="Q33" s="55">
        <f t="shared" si="8"/>
        <v>175.8</v>
      </c>
      <c r="R33" s="55">
        <f t="shared" si="8"/>
        <v>4142.6</v>
      </c>
      <c r="S33" s="55">
        <f t="shared" si="8"/>
        <v>335.012</v>
      </c>
      <c r="T33" s="55">
        <f t="shared" si="8"/>
        <v>247.05</v>
      </c>
      <c r="U33" s="55">
        <f t="shared" si="8"/>
        <v>2013</v>
      </c>
      <c r="V33" s="55">
        <f t="shared" si="8"/>
        <v>488</v>
      </c>
      <c r="W33" s="55">
        <f t="shared" si="8"/>
        <v>12</v>
      </c>
      <c r="X33" s="55">
        <f t="shared" si="8"/>
        <v>610</v>
      </c>
      <c r="Y33" s="71">
        <f>SUM(C33:X33)</f>
        <v>16690.292</v>
      </c>
    </row>
    <row r="34" ht="15.6" spans="1:25">
      <c r="A34" s="56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>
        <f>Y33/Y2</f>
        <v>136.805672131148</v>
      </c>
    </row>
    <row r="35" customFormat="1" ht="27" customHeight="1" spans="2:13">
      <c r="B35" s="58" t="s">
        <v>74</v>
      </c>
      <c r="M35" s="57"/>
    </row>
    <row r="36" customFormat="1" ht="27" customHeight="1" spans="2:13">
      <c r="B36" s="58" t="s">
        <v>75</v>
      </c>
      <c r="M36" s="57"/>
    </row>
    <row r="37" customFormat="1" ht="27" customHeight="1" spans="2:2">
      <c r="B37" s="58" t="s">
        <v>76</v>
      </c>
    </row>
  </sheetData>
  <mergeCells count="37">
    <mergeCell ref="A1:X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B37"/>
  <sheetViews>
    <sheetView workbookViewId="0">
      <pane ySplit="7" topLeftCell="A8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4.5555555555556" customWidth="1"/>
    <col min="3" max="3" width="7.33333333333333" customWidth="1"/>
    <col min="4" max="4" width="7.44444444444444" customWidth="1"/>
    <col min="5" max="5" width="6.55555555555556" customWidth="1"/>
    <col min="6" max="6" width="6.11111111111111" customWidth="1"/>
    <col min="7" max="7" width="7" customWidth="1"/>
    <col min="8" max="8" width="7.55555555555556" customWidth="1"/>
    <col min="9" max="9" width="6" customWidth="1"/>
    <col min="10" max="10" width="6.22222222222222" customWidth="1"/>
    <col min="11" max="11" width="6" customWidth="1"/>
    <col min="12" max="12" width="7" customWidth="1"/>
    <col min="13" max="14" width="6" customWidth="1"/>
    <col min="15" max="15" width="6.55555555555556" customWidth="1"/>
    <col min="16" max="16" width="6.11111111111111" customWidth="1"/>
    <col min="17" max="17" width="6.55555555555556" customWidth="1"/>
    <col min="18" max="18" width="6.44444444444444" customWidth="1"/>
    <col min="19" max="19" width="7.33333333333333" customWidth="1"/>
    <col min="20" max="20" width="6" customWidth="1"/>
    <col min="21" max="21" width="6.11111111111111" customWidth="1"/>
    <col min="22" max="22" width="6.22222222222222" customWidth="1"/>
    <col min="23" max="23" width="6.33333333333333" customWidth="1"/>
    <col min="24" max="24" width="6.44444444444444" customWidth="1"/>
    <col min="25" max="26" width="5.22222222222222" customWidth="1"/>
    <col min="27" max="27" width="6.44444444444444" customWidth="1"/>
    <col min="28" max="28" width="8.22222222222222" customWidth="1"/>
  </cols>
  <sheetData>
    <row r="1" s="1" customFormat="1" ht="43" customHeight="1" spans="1:1">
      <c r="A1" s="1" t="s">
        <v>0</v>
      </c>
    </row>
    <row r="2" customHeight="1" spans="1:28">
      <c r="A2" s="171"/>
      <c r="B2" s="128" t="s">
        <v>118</v>
      </c>
      <c r="C2" s="4" t="s">
        <v>2</v>
      </c>
      <c r="D2" s="5" t="s">
        <v>3</v>
      </c>
      <c r="E2" s="5" t="s">
        <v>4</v>
      </c>
      <c r="F2" s="5" t="s">
        <v>25</v>
      </c>
      <c r="G2" s="5" t="s">
        <v>8</v>
      </c>
      <c r="H2" s="5" t="s">
        <v>17</v>
      </c>
      <c r="I2" s="5" t="s">
        <v>119</v>
      </c>
      <c r="J2" s="5" t="s">
        <v>10</v>
      </c>
      <c r="K2" s="5" t="s">
        <v>11</v>
      </c>
      <c r="L2" s="5" t="s">
        <v>120</v>
      </c>
      <c r="M2" s="5" t="s">
        <v>56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110</v>
      </c>
      <c r="S2" s="5" t="s">
        <v>20</v>
      </c>
      <c r="T2" s="5" t="s">
        <v>95</v>
      </c>
      <c r="U2" s="5" t="s">
        <v>59</v>
      </c>
      <c r="V2" s="5" t="s">
        <v>121</v>
      </c>
      <c r="W2" s="5" t="s">
        <v>53</v>
      </c>
      <c r="X2" s="5" t="s">
        <v>19</v>
      </c>
      <c r="Y2" s="5" t="s">
        <v>26</v>
      </c>
      <c r="Z2" s="5" t="s">
        <v>23</v>
      </c>
      <c r="AA2" s="79" t="s">
        <v>27</v>
      </c>
      <c r="AB2" s="146">
        <v>139</v>
      </c>
    </row>
    <row r="3" spans="1:28">
      <c r="A3" s="172"/>
      <c r="B3" s="129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80"/>
      <c r="AB3" s="148"/>
    </row>
    <row r="4" spans="1:28">
      <c r="A4" s="172"/>
      <c r="B4" s="129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80"/>
      <c r="AB4" s="148"/>
    </row>
    <row r="5" ht="12" customHeight="1" spans="1:28">
      <c r="A5" s="172"/>
      <c r="B5" s="129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80"/>
      <c r="AB5" s="148"/>
    </row>
    <row r="6" spans="1:28">
      <c r="A6" s="172"/>
      <c r="B6" s="129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80"/>
      <c r="AB6" s="148"/>
    </row>
    <row r="7" ht="28" customHeight="1" spans="1:28">
      <c r="A7" s="173"/>
      <c r="B7" s="130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81"/>
      <c r="AB7" s="150"/>
    </row>
    <row r="8" ht="16" customHeight="1" spans="1:28">
      <c r="A8" s="174"/>
      <c r="B8" s="67"/>
      <c r="C8" s="16">
        <v>1</v>
      </c>
      <c r="D8" s="17">
        <v>2</v>
      </c>
      <c r="E8" s="17">
        <v>3</v>
      </c>
      <c r="F8" s="17">
        <v>4</v>
      </c>
      <c r="G8" s="17">
        <v>5</v>
      </c>
      <c r="H8" s="16">
        <v>6</v>
      </c>
      <c r="I8" s="17">
        <v>7</v>
      </c>
      <c r="J8" s="17">
        <v>8</v>
      </c>
      <c r="K8" s="17">
        <v>9</v>
      </c>
      <c r="L8" s="17">
        <v>10</v>
      </c>
      <c r="M8" s="16">
        <v>11</v>
      </c>
      <c r="N8" s="17">
        <v>12</v>
      </c>
      <c r="O8" s="17">
        <v>13</v>
      </c>
      <c r="P8" s="17">
        <v>14</v>
      </c>
      <c r="Q8" s="17">
        <v>15</v>
      </c>
      <c r="R8" s="16">
        <v>16</v>
      </c>
      <c r="S8" s="17">
        <v>17</v>
      </c>
      <c r="T8" s="17">
        <v>18</v>
      </c>
      <c r="U8" s="17">
        <v>19</v>
      </c>
      <c r="V8" s="17">
        <v>20</v>
      </c>
      <c r="W8" s="16">
        <v>21</v>
      </c>
      <c r="X8" s="17">
        <v>22</v>
      </c>
      <c r="Y8" s="17">
        <v>23</v>
      </c>
      <c r="Z8" s="17">
        <v>24</v>
      </c>
      <c r="AA8" s="17">
        <v>25</v>
      </c>
      <c r="AB8" s="67" t="s">
        <v>28</v>
      </c>
    </row>
    <row r="9" spans="1:28">
      <c r="A9" s="132" t="s">
        <v>29</v>
      </c>
      <c r="B9" s="19" t="s">
        <v>122</v>
      </c>
      <c r="C9" s="20">
        <v>0.15485</v>
      </c>
      <c r="D9" s="21"/>
      <c r="E9" s="21">
        <v>0.006</v>
      </c>
      <c r="F9" s="21"/>
      <c r="G9" s="22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60"/>
      <c r="W9" s="60">
        <v>0.015</v>
      </c>
      <c r="X9" s="60"/>
      <c r="Y9" s="60"/>
      <c r="Z9" s="60"/>
      <c r="AA9" s="60"/>
      <c r="AB9" s="68" t="s">
        <v>123</v>
      </c>
    </row>
    <row r="10" spans="1:28">
      <c r="A10" s="134"/>
      <c r="B10" s="24" t="s">
        <v>65</v>
      </c>
      <c r="C10" s="25"/>
      <c r="D10" s="26"/>
      <c r="E10" s="26">
        <v>0.008</v>
      </c>
      <c r="F10" s="26"/>
      <c r="G10" s="27">
        <v>0.0006</v>
      </c>
      <c r="H10" s="27"/>
      <c r="I10" s="26">
        <v>0.004676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1"/>
      <c r="W10" s="61"/>
      <c r="X10" s="61"/>
      <c r="Y10" s="61"/>
      <c r="Z10" s="61"/>
      <c r="AA10" s="61"/>
      <c r="AB10" s="69"/>
    </row>
    <row r="11" spans="1:28">
      <c r="A11" s="134"/>
      <c r="B11" s="28" t="s">
        <v>66</v>
      </c>
      <c r="C11" s="25"/>
      <c r="D11" s="26">
        <v>0.01</v>
      </c>
      <c r="E11" s="26"/>
      <c r="F11" s="26"/>
      <c r="G11" s="27"/>
      <c r="H11" s="27"/>
      <c r="I11" s="26"/>
      <c r="J11" s="26">
        <v>0.0275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1"/>
      <c r="W11" s="61"/>
      <c r="X11" s="61"/>
      <c r="Y11" s="61"/>
      <c r="Z11" s="61"/>
      <c r="AA11" s="61"/>
      <c r="AB11" s="69"/>
    </row>
    <row r="12" spans="1:28">
      <c r="A12" s="134"/>
      <c r="B12" s="24"/>
      <c r="C12" s="25"/>
      <c r="D12" s="26"/>
      <c r="E12" s="26"/>
      <c r="F12" s="26"/>
      <c r="G12" s="27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1"/>
      <c r="W12" s="61"/>
      <c r="X12" s="61"/>
      <c r="Y12" s="61"/>
      <c r="Z12" s="61"/>
      <c r="AA12" s="61"/>
      <c r="AB12" s="69"/>
    </row>
    <row r="13" ht="13.95" spans="1:28">
      <c r="A13" s="135"/>
      <c r="B13" s="30"/>
      <c r="C13" s="31"/>
      <c r="D13" s="32"/>
      <c r="E13" s="32"/>
      <c r="F13" s="32"/>
      <c r="G13" s="33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62"/>
      <c r="W13" s="62"/>
      <c r="X13" s="62"/>
      <c r="Y13" s="62"/>
      <c r="Z13" s="62"/>
      <c r="AA13" s="62"/>
      <c r="AB13" s="69"/>
    </row>
    <row r="14" spans="1:28">
      <c r="A14" s="132" t="s">
        <v>34</v>
      </c>
      <c r="B14" s="19" t="s">
        <v>120</v>
      </c>
      <c r="C14" s="20"/>
      <c r="D14" s="21"/>
      <c r="E14" s="21"/>
      <c r="F14" s="21"/>
      <c r="G14" s="22"/>
      <c r="H14" s="22"/>
      <c r="I14" s="21"/>
      <c r="J14" s="21"/>
      <c r="K14" s="21"/>
      <c r="L14" s="21">
        <v>0.10467625</v>
      </c>
      <c r="M14" s="21"/>
      <c r="N14" s="21"/>
      <c r="O14" s="21"/>
      <c r="P14" s="21"/>
      <c r="Q14" s="21"/>
      <c r="R14" s="21"/>
      <c r="S14" s="21"/>
      <c r="T14" s="21"/>
      <c r="U14" s="21"/>
      <c r="V14" s="60"/>
      <c r="W14" s="60"/>
      <c r="X14" s="60"/>
      <c r="Y14" s="60"/>
      <c r="Z14" s="60"/>
      <c r="AA14" s="60"/>
      <c r="AB14" s="69"/>
    </row>
    <row r="15" spans="1:28">
      <c r="A15" s="134"/>
      <c r="B15" s="24"/>
      <c r="C15" s="25"/>
      <c r="D15" s="26"/>
      <c r="E15" s="26"/>
      <c r="F15" s="26"/>
      <c r="G15" s="27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1"/>
      <c r="W15" s="61"/>
      <c r="X15" s="61"/>
      <c r="Y15" s="61"/>
      <c r="Z15" s="61"/>
      <c r="AA15" s="61"/>
      <c r="AB15" s="69"/>
    </row>
    <row r="16" spans="1:28">
      <c r="A16" s="134"/>
      <c r="B16" s="24"/>
      <c r="C16" s="25"/>
      <c r="D16" s="26"/>
      <c r="E16" s="26"/>
      <c r="F16" s="26"/>
      <c r="G16" s="27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1"/>
      <c r="W16" s="61"/>
      <c r="X16" s="61"/>
      <c r="Y16" s="61"/>
      <c r="Z16" s="61"/>
      <c r="AA16" s="61"/>
      <c r="AB16" s="69"/>
    </row>
    <row r="17" ht="13.95" spans="1:28">
      <c r="A17" s="136"/>
      <c r="B17" s="30"/>
      <c r="C17" s="35"/>
      <c r="D17" s="36"/>
      <c r="E17" s="36"/>
      <c r="F17" s="36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63"/>
      <c r="W17" s="63"/>
      <c r="X17" s="63"/>
      <c r="Y17" s="63"/>
      <c r="Z17" s="63"/>
      <c r="AA17" s="63"/>
      <c r="AB17" s="69"/>
    </row>
    <row r="18" spans="1:28">
      <c r="A18" s="137" t="s">
        <v>35</v>
      </c>
      <c r="B18" s="39" t="s">
        <v>124</v>
      </c>
      <c r="C18" s="20"/>
      <c r="D18" s="21"/>
      <c r="E18" s="21"/>
      <c r="F18" s="21"/>
      <c r="G18" s="22"/>
      <c r="H18" s="22">
        <v>0.073</v>
      </c>
      <c r="I18" s="21"/>
      <c r="J18" s="21"/>
      <c r="K18" s="21"/>
      <c r="L18" s="21"/>
      <c r="M18" s="21">
        <v>0.0623</v>
      </c>
      <c r="N18" s="21">
        <v>0.0663</v>
      </c>
      <c r="O18" s="21">
        <v>0.01</v>
      </c>
      <c r="P18" s="21">
        <v>0.0104</v>
      </c>
      <c r="Q18" s="21">
        <v>0.0023</v>
      </c>
      <c r="R18" s="21">
        <v>0.04</v>
      </c>
      <c r="S18" s="21"/>
      <c r="T18" s="21"/>
      <c r="U18" s="21">
        <v>0.00892</v>
      </c>
      <c r="V18" s="60"/>
      <c r="W18" s="60"/>
      <c r="X18" s="60"/>
      <c r="Y18" s="60"/>
      <c r="Z18" s="60"/>
      <c r="AA18" s="60"/>
      <c r="AB18" s="69"/>
    </row>
    <row r="19" spans="1:28">
      <c r="A19" s="138"/>
      <c r="B19" s="41" t="s">
        <v>125</v>
      </c>
      <c r="C19" s="25"/>
      <c r="D19" s="26">
        <v>0.0071</v>
      </c>
      <c r="E19" s="26"/>
      <c r="F19" s="26"/>
      <c r="G19" s="27"/>
      <c r="H19" s="27"/>
      <c r="I19" s="26"/>
      <c r="J19" s="26">
        <v>0.008</v>
      </c>
      <c r="K19" s="26"/>
      <c r="L19" s="26"/>
      <c r="M19" s="26"/>
      <c r="N19" s="26"/>
      <c r="O19" s="26"/>
      <c r="P19" s="26"/>
      <c r="Q19" s="26">
        <v>0.0062</v>
      </c>
      <c r="R19" s="26"/>
      <c r="S19" s="26">
        <v>0.059</v>
      </c>
      <c r="T19" s="26">
        <v>0.044</v>
      </c>
      <c r="U19" s="26"/>
      <c r="V19" s="61"/>
      <c r="W19" s="61"/>
      <c r="X19" s="61">
        <v>0.0064</v>
      </c>
      <c r="Y19" s="61"/>
      <c r="Z19" s="61"/>
      <c r="AA19" s="61"/>
      <c r="AB19" s="69"/>
    </row>
    <row r="20" spans="1:28">
      <c r="A20" s="138"/>
      <c r="B20" s="41" t="s">
        <v>126</v>
      </c>
      <c r="C20" s="25"/>
      <c r="D20" s="26"/>
      <c r="E20" s="26"/>
      <c r="F20" s="26"/>
      <c r="G20" s="27"/>
      <c r="H20" s="27"/>
      <c r="I20" s="26"/>
      <c r="J20" s="26"/>
      <c r="K20" s="26"/>
      <c r="L20" s="26"/>
      <c r="M20" s="26"/>
      <c r="N20" s="26"/>
      <c r="O20" s="26">
        <v>0.01</v>
      </c>
      <c r="P20" s="26">
        <v>0.009</v>
      </c>
      <c r="Q20" s="26">
        <v>0.003</v>
      </c>
      <c r="R20" s="26"/>
      <c r="S20" s="26"/>
      <c r="T20" s="26"/>
      <c r="U20" s="26">
        <v>0.00446</v>
      </c>
      <c r="V20" s="61"/>
      <c r="W20" s="61"/>
      <c r="X20" s="61">
        <v>0.003</v>
      </c>
      <c r="Y20" s="61"/>
      <c r="Z20" s="61"/>
      <c r="AA20" s="61"/>
      <c r="AB20" s="69"/>
    </row>
    <row r="21" spans="1:28">
      <c r="A21" s="138"/>
      <c r="B21" s="41" t="s">
        <v>92</v>
      </c>
      <c r="C21" s="25"/>
      <c r="D21" s="26"/>
      <c r="E21" s="26">
        <v>0.0076</v>
      </c>
      <c r="F21" s="26"/>
      <c r="G21" s="27"/>
      <c r="H21" s="27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61">
        <v>0.02</v>
      </c>
      <c r="W21" s="61"/>
      <c r="X21" s="61"/>
      <c r="Y21" s="61"/>
      <c r="Z21" s="61"/>
      <c r="AA21" s="61"/>
      <c r="AB21" s="69"/>
    </row>
    <row r="22" spans="1:28">
      <c r="A22" s="138"/>
      <c r="B22" s="28" t="s">
        <v>41</v>
      </c>
      <c r="C22" s="25"/>
      <c r="D22" s="26"/>
      <c r="E22" s="26" t="s">
        <v>70</v>
      </c>
      <c r="F22" s="26"/>
      <c r="G22" s="27"/>
      <c r="H22" s="27"/>
      <c r="I22" s="26"/>
      <c r="J22" s="26"/>
      <c r="K22" s="26">
        <v>0.048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61"/>
      <c r="W22" s="61"/>
      <c r="X22" s="61"/>
      <c r="Y22" s="61"/>
      <c r="Z22" s="61"/>
      <c r="AA22" s="61"/>
      <c r="AB22" s="69"/>
    </row>
    <row r="23" ht="13.95" spans="1:28">
      <c r="A23" s="139"/>
      <c r="B23" s="44"/>
      <c r="C23" s="31"/>
      <c r="D23" s="32"/>
      <c r="E23" s="32"/>
      <c r="F23" s="32"/>
      <c r="G23" s="33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62"/>
      <c r="W23" s="62"/>
      <c r="X23" s="62"/>
      <c r="Y23" s="62"/>
      <c r="Z23" s="62"/>
      <c r="AA23" s="62"/>
      <c r="AB23" s="69"/>
    </row>
    <row r="24" spans="1:28">
      <c r="A24" s="137" t="s">
        <v>42</v>
      </c>
      <c r="B24" s="19" t="s">
        <v>43</v>
      </c>
      <c r="C24" s="20">
        <v>0.025</v>
      </c>
      <c r="D24" s="21"/>
      <c r="E24" s="21">
        <v>0.0053</v>
      </c>
      <c r="F24" s="21">
        <v>14</v>
      </c>
      <c r="G24" s="22"/>
      <c r="H24" s="22"/>
      <c r="I24" s="21"/>
      <c r="J24" s="21"/>
      <c r="K24" s="21"/>
      <c r="L24" s="21"/>
      <c r="M24" s="21"/>
      <c r="N24" s="21"/>
      <c r="O24" s="21"/>
      <c r="P24" s="21"/>
      <c r="Q24" s="21">
        <v>0.0131</v>
      </c>
      <c r="R24" s="21"/>
      <c r="S24" s="21"/>
      <c r="T24" s="21"/>
      <c r="U24" s="21"/>
      <c r="V24" s="60"/>
      <c r="W24" s="60"/>
      <c r="X24" s="60">
        <v>0.0444</v>
      </c>
      <c r="Y24" s="60"/>
      <c r="Z24" s="60"/>
      <c r="AA24" s="60">
        <v>0.0287769</v>
      </c>
      <c r="AB24" s="69"/>
    </row>
    <row r="25" spans="1:28">
      <c r="A25" s="138"/>
      <c r="B25" s="24" t="s">
        <v>73</v>
      </c>
      <c r="C25" s="25"/>
      <c r="D25" s="26"/>
      <c r="E25" s="26">
        <v>0.0073</v>
      </c>
      <c r="F25" s="26"/>
      <c r="G25" s="27">
        <v>0.0006</v>
      </c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1"/>
      <c r="W25" s="61"/>
      <c r="X25" s="61"/>
      <c r="Y25" s="61"/>
      <c r="Z25" s="61"/>
      <c r="AA25" s="61"/>
      <c r="AB25" s="69"/>
    </row>
    <row r="26" spans="1:28">
      <c r="A26" s="138"/>
      <c r="B26" s="24"/>
      <c r="C26" s="25"/>
      <c r="D26" s="26"/>
      <c r="E26" s="26"/>
      <c r="F26" s="26"/>
      <c r="G26" s="27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61"/>
      <c r="W26" s="61"/>
      <c r="X26" s="61"/>
      <c r="Y26" s="61"/>
      <c r="Z26" s="61"/>
      <c r="AA26" s="61"/>
      <c r="AB26" s="69"/>
    </row>
    <row r="27" spans="1:28">
      <c r="A27" s="138"/>
      <c r="B27" s="24"/>
      <c r="C27" s="25"/>
      <c r="D27" s="26"/>
      <c r="E27" s="26"/>
      <c r="F27" s="26"/>
      <c r="G27" s="27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61"/>
      <c r="W27" s="61"/>
      <c r="X27" s="61"/>
      <c r="Y27" s="61"/>
      <c r="Z27" s="61"/>
      <c r="AA27" s="61"/>
      <c r="AB27" s="69"/>
    </row>
    <row r="28" ht="13.95" spans="1:28">
      <c r="A28" s="139"/>
      <c r="B28" s="30"/>
      <c r="C28" s="31"/>
      <c r="D28" s="32"/>
      <c r="E28" s="32"/>
      <c r="F28" s="32"/>
      <c r="G28" s="33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62"/>
      <c r="W28" s="62"/>
      <c r="X28" s="62"/>
      <c r="Y28" s="62">
        <v>1</v>
      </c>
      <c r="Z28" s="62">
        <v>1.5</v>
      </c>
      <c r="AA28" s="62"/>
      <c r="AB28" s="82"/>
    </row>
    <row r="29" ht="15.6" spans="1:28">
      <c r="A29" s="46" t="s">
        <v>45</v>
      </c>
      <c r="B29" s="47"/>
      <c r="C29" s="20">
        <f t="shared" ref="C29:I29" si="0">SUM(C9:C28)</f>
        <v>0.17985</v>
      </c>
      <c r="D29" s="21">
        <f t="shared" si="0"/>
        <v>0.0171</v>
      </c>
      <c r="E29" s="21">
        <f t="shared" si="0"/>
        <v>0.0342</v>
      </c>
      <c r="F29" s="21">
        <f t="shared" si="0"/>
        <v>14</v>
      </c>
      <c r="G29" s="22">
        <f t="shared" si="0"/>
        <v>0.0012</v>
      </c>
      <c r="H29" s="22">
        <f t="shared" si="0"/>
        <v>0.073</v>
      </c>
      <c r="I29" s="21">
        <f t="shared" si="0"/>
        <v>0.004676</v>
      </c>
      <c r="J29" s="21">
        <f t="shared" ref="J29:X29" si="1">SUM(J9:J28)</f>
        <v>0.0355</v>
      </c>
      <c r="K29" s="21">
        <f t="shared" si="1"/>
        <v>0.048</v>
      </c>
      <c r="L29" s="21">
        <f t="shared" si="1"/>
        <v>0.10467625</v>
      </c>
      <c r="M29" s="21">
        <f t="shared" si="1"/>
        <v>0.0623</v>
      </c>
      <c r="N29" s="21">
        <f t="shared" si="1"/>
        <v>0.0663</v>
      </c>
      <c r="O29" s="21">
        <f t="shared" si="1"/>
        <v>0.02</v>
      </c>
      <c r="P29" s="21">
        <f t="shared" si="1"/>
        <v>0.0194</v>
      </c>
      <c r="Q29" s="21">
        <f t="shared" si="1"/>
        <v>0.0246</v>
      </c>
      <c r="R29" s="21">
        <f t="shared" si="1"/>
        <v>0.04</v>
      </c>
      <c r="S29" s="21">
        <f t="shared" si="1"/>
        <v>0.059</v>
      </c>
      <c r="T29" s="21">
        <f t="shared" si="1"/>
        <v>0.044</v>
      </c>
      <c r="U29" s="21">
        <f t="shared" si="1"/>
        <v>0.01338</v>
      </c>
      <c r="V29" s="21">
        <f t="shared" si="1"/>
        <v>0.02</v>
      </c>
      <c r="W29" s="21">
        <f t="shared" si="1"/>
        <v>0.015</v>
      </c>
      <c r="X29" s="21">
        <f t="shared" si="1"/>
        <v>0.0538</v>
      </c>
      <c r="Y29" s="60">
        <v>1</v>
      </c>
      <c r="Z29" s="60">
        <v>1.5</v>
      </c>
      <c r="AA29" s="60">
        <f>SUM(AA9:AA28)</f>
        <v>0.0287769</v>
      </c>
      <c r="AB29" s="19"/>
    </row>
    <row r="30" ht="15.6" hidden="1" spans="1:28">
      <c r="A30" s="48" t="s">
        <v>46</v>
      </c>
      <c r="B30" s="49"/>
      <c r="C30" s="25">
        <f>C29*139</f>
        <v>24.99915</v>
      </c>
      <c r="D30" s="25">
        <f t="shared" ref="D30:Z30" si="2">D29*139</f>
        <v>2.3769</v>
      </c>
      <c r="E30" s="25">
        <f t="shared" si="2"/>
        <v>4.7538</v>
      </c>
      <c r="F30" s="25">
        <v>14</v>
      </c>
      <c r="G30" s="25">
        <f t="shared" si="2"/>
        <v>0.1668</v>
      </c>
      <c r="H30" s="25">
        <f t="shared" si="2"/>
        <v>10.147</v>
      </c>
      <c r="I30" s="25">
        <f t="shared" si="2"/>
        <v>0.649964</v>
      </c>
      <c r="J30" s="25">
        <f t="shared" si="2"/>
        <v>4.9345</v>
      </c>
      <c r="K30" s="25">
        <f t="shared" si="2"/>
        <v>6.672</v>
      </c>
      <c r="L30" s="25">
        <f t="shared" si="2"/>
        <v>14.54999875</v>
      </c>
      <c r="M30" s="25">
        <f t="shared" si="2"/>
        <v>8.6597</v>
      </c>
      <c r="N30" s="25">
        <f t="shared" si="2"/>
        <v>9.2157</v>
      </c>
      <c r="O30" s="25">
        <f t="shared" si="2"/>
        <v>2.78</v>
      </c>
      <c r="P30" s="25">
        <f t="shared" si="2"/>
        <v>2.6966</v>
      </c>
      <c r="Q30" s="25">
        <f t="shared" si="2"/>
        <v>3.4194</v>
      </c>
      <c r="R30" s="25">
        <f t="shared" si="2"/>
        <v>5.56</v>
      </c>
      <c r="S30" s="25">
        <f t="shared" si="2"/>
        <v>8.201</v>
      </c>
      <c r="T30" s="25">
        <f t="shared" si="2"/>
        <v>6.116</v>
      </c>
      <c r="U30" s="25">
        <f t="shared" si="2"/>
        <v>1.85982</v>
      </c>
      <c r="V30" s="25">
        <f t="shared" si="2"/>
        <v>2.78</v>
      </c>
      <c r="W30" s="25">
        <f t="shared" si="2"/>
        <v>2.085</v>
      </c>
      <c r="X30" s="25">
        <f t="shared" si="2"/>
        <v>7.4782</v>
      </c>
      <c r="Y30" s="25">
        <v>1</v>
      </c>
      <c r="Z30" s="25">
        <v>1.5</v>
      </c>
      <c r="AA30" s="25">
        <f>AA29*139</f>
        <v>3.9999891</v>
      </c>
      <c r="AB30" s="24"/>
    </row>
    <row r="31" ht="15.6" spans="1:28">
      <c r="A31" s="48" t="s">
        <v>46</v>
      </c>
      <c r="B31" s="49"/>
      <c r="C31" s="175">
        <f t="shared" ref="C31:I31" si="3">ROUND(C30,2)</f>
        <v>25</v>
      </c>
      <c r="D31" s="175">
        <f t="shared" si="3"/>
        <v>2.38</v>
      </c>
      <c r="E31" s="175">
        <f t="shared" si="3"/>
        <v>4.75</v>
      </c>
      <c r="F31" s="175">
        <v>14</v>
      </c>
      <c r="G31" s="175">
        <f t="shared" si="3"/>
        <v>0.17</v>
      </c>
      <c r="H31" s="175">
        <f t="shared" si="3"/>
        <v>10.15</v>
      </c>
      <c r="I31" s="175">
        <f t="shared" si="3"/>
        <v>0.65</v>
      </c>
      <c r="J31" s="175">
        <f t="shared" ref="J31:Z31" si="4">ROUND(J30,2)</f>
        <v>4.93</v>
      </c>
      <c r="K31" s="175">
        <f t="shared" si="4"/>
        <v>6.67</v>
      </c>
      <c r="L31" s="175">
        <f t="shared" si="4"/>
        <v>14.55</v>
      </c>
      <c r="M31" s="25">
        <f t="shared" si="4"/>
        <v>8.66</v>
      </c>
      <c r="N31" s="25">
        <f t="shared" si="4"/>
        <v>9.22</v>
      </c>
      <c r="O31" s="25">
        <f t="shared" si="4"/>
        <v>2.78</v>
      </c>
      <c r="P31" s="25">
        <f t="shared" si="4"/>
        <v>2.7</v>
      </c>
      <c r="Q31" s="25">
        <f t="shared" si="4"/>
        <v>3.42</v>
      </c>
      <c r="R31" s="25">
        <f t="shared" si="4"/>
        <v>5.56</v>
      </c>
      <c r="S31" s="25">
        <f t="shared" si="4"/>
        <v>8.2</v>
      </c>
      <c r="T31" s="25">
        <f t="shared" si="4"/>
        <v>6.12</v>
      </c>
      <c r="U31" s="25">
        <f t="shared" si="4"/>
        <v>1.86</v>
      </c>
      <c r="V31" s="25">
        <f t="shared" si="4"/>
        <v>2.78</v>
      </c>
      <c r="W31" s="25">
        <f t="shared" si="4"/>
        <v>2.09</v>
      </c>
      <c r="X31" s="25">
        <f t="shared" si="4"/>
        <v>7.48</v>
      </c>
      <c r="Y31" s="25">
        <f t="shared" si="4"/>
        <v>1</v>
      </c>
      <c r="Z31" s="25">
        <v>1.5</v>
      </c>
      <c r="AA31" s="25">
        <f>ROUND(AA30,2)</f>
        <v>4</v>
      </c>
      <c r="AB31" s="24"/>
    </row>
    <row r="32" ht="15.6" spans="1:28">
      <c r="A32" s="48" t="s">
        <v>47</v>
      </c>
      <c r="B32" s="49"/>
      <c r="C32" s="50">
        <v>77</v>
      </c>
      <c r="D32" s="52">
        <v>770</v>
      </c>
      <c r="E32" s="52">
        <v>70</v>
      </c>
      <c r="F32" s="51">
        <v>11</v>
      </c>
      <c r="G32" s="52">
        <v>1480</v>
      </c>
      <c r="H32" s="51">
        <v>220</v>
      </c>
      <c r="I32" s="51">
        <v>180</v>
      </c>
      <c r="J32" s="52">
        <v>68</v>
      </c>
      <c r="K32" s="52">
        <v>43</v>
      </c>
      <c r="L32" s="51">
        <v>180</v>
      </c>
      <c r="M32" s="59">
        <v>59</v>
      </c>
      <c r="N32" s="59">
        <v>45</v>
      </c>
      <c r="O32" s="59">
        <v>39</v>
      </c>
      <c r="P32" s="59">
        <v>60</v>
      </c>
      <c r="Q32" s="59">
        <v>220</v>
      </c>
      <c r="R32" s="59">
        <v>45</v>
      </c>
      <c r="S32" s="59">
        <v>450</v>
      </c>
      <c r="T32" s="59">
        <v>121</v>
      </c>
      <c r="U32" s="59">
        <v>366.16</v>
      </c>
      <c r="V32" s="59">
        <v>200</v>
      </c>
      <c r="W32" s="59">
        <v>150</v>
      </c>
      <c r="X32" s="59">
        <v>90</v>
      </c>
      <c r="Y32" s="84">
        <v>12</v>
      </c>
      <c r="Z32" s="84">
        <v>16</v>
      </c>
      <c r="AA32" s="84">
        <v>110</v>
      </c>
      <c r="AB32" s="70"/>
    </row>
    <row r="33" ht="16.35" spans="1:28">
      <c r="A33" s="53" t="s">
        <v>48</v>
      </c>
      <c r="B33" s="54"/>
      <c r="C33" s="55">
        <f t="shared" ref="C33:I33" si="5">C31*C32</f>
        <v>1925</v>
      </c>
      <c r="D33" s="55">
        <f t="shared" si="5"/>
        <v>1832.6</v>
      </c>
      <c r="E33" s="55">
        <f t="shared" si="5"/>
        <v>332.5</v>
      </c>
      <c r="F33" s="55">
        <f t="shared" si="5"/>
        <v>154</v>
      </c>
      <c r="G33" s="55">
        <f t="shared" si="5"/>
        <v>251.6</v>
      </c>
      <c r="H33" s="55">
        <f t="shared" si="5"/>
        <v>2233</v>
      </c>
      <c r="I33" s="55">
        <f t="shared" si="5"/>
        <v>117</v>
      </c>
      <c r="J33" s="55">
        <f t="shared" ref="J33:AA33" si="6">J31*J32</f>
        <v>335.24</v>
      </c>
      <c r="K33" s="55">
        <f t="shared" si="6"/>
        <v>286.81</v>
      </c>
      <c r="L33" s="55">
        <f t="shared" si="6"/>
        <v>2619</v>
      </c>
      <c r="M33" s="55">
        <f t="shared" si="6"/>
        <v>510.94</v>
      </c>
      <c r="N33" s="55">
        <f t="shared" si="6"/>
        <v>414.9</v>
      </c>
      <c r="O33" s="55">
        <f t="shared" si="6"/>
        <v>108.42</v>
      </c>
      <c r="P33" s="55">
        <f t="shared" si="6"/>
        <v>162</v>
      </c>
      <c r="Q33" s="55">
        <f t="shared" si="6"/>
        <v>752.4</v>
      </c>
      <c r="R33" s="55">
        <f t="shared" si="6"/>
        <v>250.2</v>
      </c>
      <c r="S33" s="55">
        <f t="shared" si="6"/>
        <v>3690</v>
      </c>
      <c r="T33" s="55">
        <f t="shared" si="6"/>
        <v>740.52</v>
      </c>
      <c r="U33" s="55">
        <f t="shared" si="6"/>
        <v>681.0576</v>
      </c>
      <c r="V33" s="55">
        <f t="shared" si="6"/>
        <v>556</v>
      </c>
      <c r="W33" s="55">
        <f t="shared" si="6"/>
        <v>313.5</v>
      </c>
      <c r="X33" s="55">
        <f t="shared" si="6"/>
        <v>673.2</v>
      </c>
      <c r="Y33" s="55">
        <f t="shared" si="6"/>
        <v>12</v>
      </c>
      <c r="Z33" s="55">
        <f t="shared" si="6"/>
        <v>24</v>
      </c>
      <c r="AA33" s="55">
        <f t="shared" si="6"/>
        <v>440</v>
      </c>
      <c r="AB33" s="71">
        <f>SUM(C33:AA33)</f>
        <v>19415.8876</v>
      </c>
    </row>
    <row r="34" ht="15.6" spans="1:28">
      <c r="A34" s="56"/>
      <c r="B34" s="5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57">
        <f>AB33/AB2</f>
        <v>139.682644604317</v>
      </c>
    </row>
    <row r="35" customFormat="1" ht="27" customHeight="1" spans="2:13">
      <c r="B35" s="58" t="s">
        <v>74</v>
      </c>
      <c r="M35" s="57"/>
    </row>
    <row r="36" customFormat="1" ht="27" customHeight="1" spans="2:13">
      <c r="B36" s="58" t="s">
        <v>75</v>
      </c>
      <c r="K36" s="77"/>
      <c r="M36" s="57"/>
    </row>
    <row r="37" customFormat="1" ht="27" customHeight="1" spans="2:11">
      <c r="B37" s="58" t="s">
        <v>76</v>
      </c>
      <c r="K37" s="176"/>
    </row>
  </sheetData>
  <mergeCells count="40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8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G36"/>
  <sheetViews>
    <sheetView workbookViewId="0">
      <pane ySplit="7" topLeftCell="A11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5.3333333333333" customWidth="1"/>
    <col min="3" max="3" width="7" customWidth="1"/>
    <col min="4" max="4" width="7.44444444444444" customWidth="1"/>
    <col min="5" max="5" width="6.11111111111111" customWidth="1"/>
    <col min="6" max="6" width="7" customWidth="1"/>
    <col min="7" max="7" width="6" customWidth="1"/>
    <col min="8" max="8" width="6.22222222222222" customWidth="1"/>
    <col min="9" max="9" width="6.33333333333333" customWidth="1"/>
    <col min="10" max="11" width="6.11111111111111" customWidth="1"/>
    <col min="12" max="12" width="6" customWidth="1"/>
    <col min="13" max="13" width="6.33333333333333" customWidth="1"/>
    <col min="14" max="14" width="6.44444444444444" customWidth="1"/>
    <col min="15" max="15" width="6.33333333333333" customWidth="1"/>
    <col min="16" max="16" width="6.44444444444444" customWidth="1"/>
    <col min="17" max="17" width="6" customWidth="1"/>
    <col min="18" max="19" width="7.33333333333333" customWidth="1"/>
    <col min="20" max="20" width="7" customWidth="1"/>
    <col min="21" max="21" width="6.11111111111111" customWidth="1"/>
    <col min="22" max="22" width="6.22222222222222" customWidth="1"/>
    <col min="23" max="23" width="6" customWidth="1"/>
    <col min="24" max="24" width="6.11111111111111" customWidth="1"/>
    <col min="25" max="26" width="6.66666666666667" customWidth="1"/>
    <col min="27" max="27" width="7" customWidth="1"/>
    <col min="28" max="29" width="6.22222222222222" customWidth="1"/>
    <col min="30" max="31" width="5.11111111111111" customWidth="1"/>
    <col min="32" max="32" width="5.55555555555556" customWidth="1"/>
    <col min="33" max="33" width="8.22222222222222" customWidth="1"/>
  </cols>
  <sheetData>
    <row r="1" s="1" customFormat="1" ht="43" customHeight="1" spans="1:1">
      <c r="A1" s="1" t="s">
        <v>0</v>
      </c>
    </row>
    <row r="2" customHeight="1" spans="1:33">
      <c r="A2" s="2"/>
      <c r="B2" s="3" t="s">
        <v>127</v>
      </c>
      <c r="C2" s="4" t="s">
        <v>2</v>
      </c>
      <c r="D2" s="5" t="s">
        <v>3</v>
      </c>
      <c r="E2" s="5" t="s">
        <v>4</v>
      </c>
      <c r="F2" s="5" t="s">
        <v>8</v>
      </c>
      <c r="G2" s="5" t="s">
        <v>5</v>
      </c>
      <c r="H2" s="5" t="s">
        <v>18</v>
      </c>
      <c r="I2" s="5" t="s">
        <v>81</v>
      </c>
      <c r="J2" s="5" t="s">
        <v>7</v>
      </c>
      <c r="K2" s="5" t="s">
        <v>10</v>
      </c>
      <c r="L2" s="5" t="s">
        <v>11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78</v>
      </c>
      <c r="R2" s="5" t="s">
        <v>128</v>
      </c>
      <c r="S2" s="5" t="s">
        <v>98</v>
      </c>
      <c r="T2" s="5" t="s">
        <v>109</v>
      </c>
      <c r="U2" s="5" t="s">
        <v>59</v>
      </c>
      <c r="V2" s="5" t="s">
        <v>129</v>
      </c>
      <c r="W2" s="5" t="s">
        <v>53</v>
      </c>
      <c r="X2" s="5" t="s">
        <v>19</v>
      </c>
      <c r="Y2" s="5" t="s">
        <v>57</v>
      </c>
      <c r="Z2" s="5" t="s">
        <v>12</v>
      </c>
      <c r="AA2" s="5" t="s">
        <v>130</v>
      </c>
      <c r="AB2" s="5" t="s">
        <v>84</v>
      </c>
      <c r="AC2" s="5" t="s">
        <v>86</v>
      </c>
      <c r="AD2" s="5" t="s">
        <v>26</v>
      </c>
      <c r="AE2" s="5" t="s">
        <v>85</v>
      </c>
      <c r="AF2" s="79" t="s">
        <v>131</v>
      </c>
      <c r="AG2" s="64">
        <v>126</v>
      </c>
    </row>
    <row r="3" spans="1:33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80"/>
      <c r="AG3" s="65"/>
    </row>
    <row r="4" spans="1:33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80"/>
      <c r="AG4" s="65"/>
    </row>
    <row r="5" ht="12" customHeight="1" spans="1:33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80"/>
      <c r="AG5" s="65"/>
    </row>
    <row r="6" spans="1:33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80"/>
      <c r="AG6" s="65"/>
    </row>
    <row r="7" ht="28" customHeight="1" spans="1:33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81"/>
      <c r="AG7" s="66"/>
    </row>
    <row r="8" ht="18" customHeight="1" spans="1:33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6">
        <v>6</v>
      </c>
      <c r="I8" s="17">
        <v>7</v>
      </c>
      <c r="J8" s="17">
        <v>8</v>
      </c>
      <c r="K8" s="16">
        <v>9</v>
      </c>
      <c r="L8" s="16">
        <v>10</v>
      </c>
      <c r="M8" s="16">
        <v>11</v>
      </c>
      <c r="N8" s="17">
        <v>12</v>
      </c>
      <c r="O8" s="17">
        <v>13</v>
      </c>
      <c r="P8" s="16">
        <v>14</v>
      </c>
      <c r="Q8" s="16">
        <v>15</v>
      </c>
      <c r="R8" s="16">
        <v>16</v>
      </c>
      <c r="S8" s="17">
        <v>17</v>
      </c>
      <c r="T8" s="17">
        <v>18</v>
      </c>
      <c r="U8" s="16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6">
        <v>25</v>
      </c>
      <c r="AB8" s="16">
        <v>26</v>
      </c>
      <c r="AC8" s="17">
        <v>27</v>
      </c>
      <c r="AD8" s="17">
        <v>28</v>
      </c>
      <c r="AE8" s="16">
        <v>29</v>
      </c>
      <c r="AF8" s="16">
        <v>30</v>
      </c>
      <c r="AG8" s="67" t="s">
        <v>28</v>
      </c>
    </row>
    <row r="9" spans="1:33">
      <c r="A9" s="18" t="s">
        <v>29</v>
      </c>
      <c r="B9" s="19" t="s">
        <v>132</v>
      </c>
      <c r="C9" s="20">
        <v>0.1583</v>
      </c>
      <c r="D9" s="21"/>
      <c r="E9" s="21">
        <v>0.007</v>
      </c>
      <c r="F9" s="22"/>
      <c r="G9" s="22">
        <v>0.0212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60"/>
      <c r="Y9" s="60"/>
      <c r="Z9" s="60"/>
      <c r="AA9" s="60"/>
      <c r="AB9" s="60"/>
      <c r="AC9" s="60"/>
      <c r="AD9" s="60"/>
      <c r="AE9" s="60"/>
      <c r="AF9" s="60"/>
      <c r="AG9" s="68" t="s">
        <v>133</v>
      </c>
    </row>
    <row r="10" spans="1:33">
      <c r="A10" s="23"/>
      <c r="B10" s="24" t="s">
        <v>65</v>
      </c>
      <c r="C10" s="25"/>
      <c r="D10" s="26"/>
      <c r="E10" s="26">
        <v>0.009</v>
      </c>
      <c r="F10" s="27">
        <v>0.00064</v>
      </c>
      <c r="G10" s="27"/>
      <c r="H10" s="26"/>
      <c r="I10" s="26"/>
      <c r="J10" s="26">
        <v>0.0038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61"/>
      <c r="Y10" s="61"/>
      <c r="Z10" s="61"/>
      <c r="AA10" s="61"/>
      <c r="AB10" s="61"/>
      <c r="AC10" s="61"/>
      <c r="AD10" s="61"/>
      <c r="AE10" s="61"/>
      <c r="AF10" s="61"/>
      <c r="AG10" s="69"/>
    </row>
    <row r="11" spans="1:33">
      <c r="A11" s="23"/>
      <c r="B11" s="28" t="s">
        <v>66</v>
      </c>
      <c r="C11" s="25"/>
      <c r="D11" s="26">
        <v>0.01033</v>
      </c>
      <c r="E11" s="26"/>
      <c r="F11" s="27"/>
      <c r="G11" s="27"/>
      <c r="H11" s="26"/>
      <c r="I11" s="26"/>
      <c r="J11" s="26"/>
      <c r="K11" s="26">
        <v>0.034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61"/>
      <c r="Y11" s="61"/>
      <c r="Z11" s="61"/>
      <c r="AA11" s="61"/>
      <c r="AB11" s="61"/>
      <c r="AC11" s="61"/>
      <c r="AD11" s="61"/>
      <c r="AE11" s="61"/>
      <c r="AF11" s="61"/>
      <c r="AG11" s="69"/>
    </row>
    <row r="12" spans="1:33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61"/>
      <c r="Y12" s="61"/>
      <c r="Z12" s="61"/>
      <c r="AA12" s="61"/>
      <c r="AB12" s="61"/>
      <c r="AC12" s="61"/>
      <c r="AD12" s="61"/>
      <c r="AE12" s="61"/>
      <c r="AF12" s="61"/>
      <c r="AG12" s="69"/>
    </row>
    <row r="13" ht="13.95" spans="1:33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62"/>
      <c r="Y13" s="62"/>
      <c r="Z13" s="62"/>
      <c r="AA13" s="62"/>
      <c r="AB13" s="62"/>
      <c r="AC13" s="62"/>
      <c r="AD13" s="62"/>
      <c r="AE13" s="62"/>
      <c r="AF13" s="62"/>
      <c r="AG13" s="69"/>
    </row>
    <row r="14" spans="1:33">
      <c r="A14" s="18" t="s">
        <v>34</v>
      </c>
      <c r="B14" s="19" t="s">
        <v>130</v>
      </c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60"/>
      <c r="Y14" s="60"/>
      <c r="Z14" s="60"/>
      <c r="AA14" s="60">
        <v>1</v>
      </c>
      <c r="AB14" s="60"/>
      <c r="AC14" s="60"/>
      <c r="AD14" s="60"/>
      <c r="AE14" s="60"/>
      <c r="AF14" s="60"/>
      <c r="AG14" s="69"/>
    </row>
    <row r="15" spans="1:33">
      <c r="A15" s="23"/>
      <c r="B15" s="24" t="s">
        <v>129</v>
      </c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>
        <v>0.027</v>
      </c>
      <c r="W15" s="26"/>
      <c r="X15" s="61"/>
      <c r="Y15" s="61"/>
      <c r="Z15" s="61"/>
      <c r="AA15" s="61"/>
      <c r="AB15" s="61"/>
      <c r="AC15" s="61"/>
      <c r="AD15" s="61"/>
      <c r="AE15" s="61"/>
      <c r="AF15" s="61"/>
      <c r="AG15" s="69"/>
    </row>
    <row r="16" spans="1:33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61"/>
      <c r="Y16" s="61"/>
      <c r="Z16" s="61"/>
      <c r="AA16" s="61"/>
      <c r="AB16" s="61"/>
      <c r="AC16" s="61"/>
      <c r="AD16" s="61"/>
      <c r="AE16" s="61"/>
      <c r="AF16" s="61"/>
      <c r="AG16" s="69"/>
    </row>
    <row r="17" ht="13.95" spans="1:33">
      <c r="A17" s="34"/>
      <c r="B17" s="30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63"/>
      <c r="Y17" s="63"/>
      <c r="Z17" s="63"/>
      <c r="AA17" s="63"/>
      <c r="AB17" s="63"/>
      <c r="AC17" s="63"/>
      <c r="AD17" s="63"/>
      <c r="AE17" s="63"/>
      <c r="AF17" s="63"/>
      <c r="AG17" s="69"/>
    </row>
    <row r="18" ht="16" customHeight="1" spans="1:33">
      <c r="A18" s="38" t="s">
        <v>35</v>
      </c>
      <c r="B18" s="39" t="s">
        <v>134</v>
      </c>
      <c r="C18" s="20"/>
      <c r="D18" s="21"/>
      <c r="E18" s="21"/>
      <c r="F18" s="22"/>
      <c r="G18" s="22"/>
      <c r="H18" s="21"/>
      <c r="I18" s="21"/>
      <c r="J18" s="21"/>
      <c r="K18" s="21"/>
      <c r="L18" s="21"/>
      <c r="M18" s="21">
        <v>0.077</v>
      </c>
      <c r="N18" s="21">
        <v>0.0134</v>
      </c>
      <c r="O18" s="21">
        <v>0.0104</v>
      </c>
      <c r="P18" s="21">
        <v>0.0018</v>
      </c>
      <c r="Q18" s="21">
        <v>0.0034</v>
      </c>
      <c r="R18" s="21">
        <v>0.033</v>
      </c>
      <c r="S18" s="21">
        <v>0.0423</v>
      </c>
      <c r="T18" s="21"/>
      <c r="U18" s="21">
        <v>0.008</v>
      </c>
      <c r="V18" s="21"/>
      <c r="W18" s="21"/>
      <c r="X18" s="60"/>
      <c r="Y18" s="60"/>
      <c r="Z18" s="60"/>
      <c r="AA18" s="60"/>
      <c r="AB18" s="60"/>
      <c r="AC18" s="60"/>
      <c r="AD18" s="60"/>
      <c r="AE18" s="60"/>
      <c r="AF18" s="60"/>
      <c r="AG18" s="69"/>
    </row>
    <row r="19" spans="1:33">
      <c r="A19" s="40"/>
      <c r="B19" s="41" t="s">
        <v>90</v>
      </c>
      <c r="C19" s="25"/>
      <c r="D19" s="26"/>
      <c r="E19" s="26"/>
      <c r="F19" s="27"/>
      <c r="G19" s="27"/>
      <c r="H19" s="26"/>
      <c r="I19" s="26"/>
      <c r="J19" s="26"/>
      <c r="K19" s="26"/>
      <c r="L19" s="26"/>
      <c r="M19" s="26"/>
      <c r="N19" s="26">
        <v>0.01</v>
      </c>
      <c r="O19" s="26">
        <v>0.009</v>
      </c>
      <c r="P19" s="26">
        <v>0.0032</v>
      </c>
      <c r="Q19" s="26"/>
      <c r="R19" s="26"/>
      <c r="S19" s="26"/>
      <c r="T19" s="26">
        <v>0.08444</v>
      </c>
      <c r="U19" s="26">
        <v>0.0043</v>
      </c>
      <c r="V19" s="26"/>
      <c r="W19" s="26"/>
      <c r="X19" s="61">
        <v>0.003</v>
      </c>
      <c r="Y19" s="61"/>
      <c r="Z19" s="61"/>
      <c r="AA19" s="61"/>
      <c r="AB19" s="61"/>
      <c r="AC19" s="61"/>
      <c r="AD19" s="61"/>
      <c r="AE19" s="61"/>
      <c r="AF19" s="61"/>
      <c r="AG19" s="69"/>
    </row>
    <row r="20" spans="1:33">
      <c r="A20" s="40"/>
      <c r="B20" s="42" t="s">
        <v>135</v>
      </c>
      <c r="C20" s="25"/>
      <c r="D20" s="26">
        <v>0.0072</v>
      </c>
      <c r="E20" s="26"/>
      <c r="F20" s="27"/>
      <c r="G20" s="27"/>
      <c r="H20" s="26"/>
      <c r="I20" s="26">
        <v>0.044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61"/>
      <c r="Y20" s="61"/>
      <c r="Z20" s="61"/>
      <c r="AA20" s="61"/>
      <c r="AB20" s="61"/>
      <c r="AC20" s="61"/>
      <c r="AD20" s="61"/>
      <c r="AE20" s="61"/>
      <c r="AF20" s="61"/>
      <c r="AG20" s="69"/>
    </row>
    <row r="21" spans="1:33">
      <c r="A21" s="40"/>
      <c r="B21" s="41" t="s">
        <v>92</v>
      </c>
      <c r="C21" s="25"/>
      <c r="D21" s="26"/>
      <c r="E21" s="26">
        <v>0.008</v>
      </c>
      <c r="F21" s="27"/>
      <c r="G21" s="27"/>
      <c r="H21" s="26">
        <v>0.021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61"/>
      <c r="Y21" s="61">
        <v>0.02</v>
      </c>
      <c r="Z21" s="61"/>
      <c r="AA21" s="61"/>
      <c r="AB21" s="61"/>
      <c r="AC21" s="61"/>
      <c r="AD21" s="61"/>
      <c r="AE21" s="61"/>
      <c r="AF21" s="61"/>
      <c r="AG21" s="69"/>
    </row>
    <row r="22" spans="1:33">
      <c r="A22" s="40"/>
      <c r="B22" s="28" t="s">
        <v>41</v>
      </c>
      <c r="C22" s="25"/>
      <c r="D22" s="26"/>
      <c r="E22" s="26"/>
      <c r="F22" s="27"/>
      <c r="G22" s="27"/>
      <c r="H22" s="26"/>
      <c r="I22" s="26"/>
      <c r="J22" s="26"/>
      <c r="K22" s="26"/>
      <c r="L22" s="26">
        <v>0.0476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61"/>
      <c r="Y22" s="61"/>
      <c r="Z22" s="61"/>
      <c r="AA22" s="61"/>
      <c r="AB22" s="61"/>
      <c r="AC22" s="61"/>
      <c r="AD22" s="61"/>
      <c r="AE22" s="61"/>
      <c r="AF22" s="61"/>
      <c r="AG22" s="69"/>
    </row>
    <row r="23" ht="13.95" spans="1:33">
      <c r="A23" s="43"/>
      <c r="B23" s="44"/>
      <c r="C23" s="31"/>
      <c r="D23" s="32"/>
      <c r="E23" s="32"/>
      <c r="F23" s="33"/>
      <c r="G23" s="3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62"/>
      <c r="Y23" s="62"/>
      <c r="Z23" s="62"/>
      <c r="AA23" s="62"/>
      <c r="AB23" s="62"/>
      <c r="AC23" s="62"/>
      <c r="AD23" s="62"/>
      <c r="AE23" s="62"/>
      <c r="AF23" s="62"/>
      <c r="AG23" s="69"/>
    </row>
    <row r="24" spans="1:33">
      <c r="A24" s="38" t="s">
        <v>42</v>
      </c>
      <c r="B24" s="19" t="s">
        <v>136</v>
      </c>
      <c r="C24" s="20">
        <v>0.056</v>
      </c>
      <c r="D24" s="21"/>
      <c r="E24" s="21">
        <v>0.0054</v>
      </c>
      <c r="F24" s="22"/>
      <c r="G24" s="22"/>
      <c r="H24" s="21"/>
      <c r="I24" s="21"/>
      <c r="J24" s="21"/>
      <c r="K24" s="21"/>
      <c r="L24" s="21"/>
      <c r="M24" s="21"/>
      <c r="N24" s="21"/>
      <c r="O24" s="21"/>
      <c r="P24" s="21">
        <v>0.0064</v>
      </c>
      <c r="Q24" s="21"/>
      <c r="R24" s="21"/>
      <c r="S24" s="21"/>
      <c r="T24" s="21"/>
      <c r="U24" s="21"/>
      <c r="V24" s="21"/>
      <c r="W24" s="21">
        <v>0.0303</v>
      </c>
      <c r="X24" s="60">
        <v>0.006</v>
      </c>
      <c r="Y24" s="60"/>
      <c r="Z24" s="60"/>
      <c r="AA24" s="60"/>
      <c r="AB24" s="60">
        <v>11</v>
      </c>
      <c r="AC24" s="60"/>
      <c r="AD24" s="60"/>
      <c r="AE24" s="60"/>
      <c r="AF24" s="60"/>
      <c r="AG24" s="69"/>
    </row>
    <row r="25" spans="1:33">
      <c r="A25" s="40"/>
      <c r="B25" s="24" t="s">
        <v>137</v>
      </c>
      <c r="C25" s="25"/>
      <c r="D25" s="26"/>
      <c r="E25" s="26">
        <v>0.0073</v>
      </c>
      <c r="F25" s="27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61"/>
      <c r="Y25" s="61"/>
      <c r="Z25" s="61">
        <v>0.015</v>
      </c>
      <c r="AA25" s="61"/>
      <c r="AB25" s="61"/>
      <c r="AC25" s="61"/>
      <c r="AD25" s="61"/>
      <c r="AE25" s="61"/>
      <c r="AF25" s="61">
        <v>0.006</v>
      </c>
      <c r="AG25" s="69"/>
    </row>
    <row r="26" spans="1:33">
      <c r="A26" s="40"/>
      <c r="B26" s="24" t="s">
        <v>73</v>
      </c>
      <c r="C26" s="25"/>
      <c r="D26" s="26"/>
      <c r="E26" s="26">
        <v>0.0072</v>
      </c>
      <c r="F26" s="27">
        <v>0.00062</v>
      </c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61"/>
      <c r="Y26" s="61"/>
      <c r="Z26" s="61"/>
      <c r="AA26" s="61"/>
      <c r="AB26" s="61"/>
      <c r="AC26" s="61"/>
      <c r="AD26" s="61"/>
      <c r="AE26" s="61"/>
      <c r="AF26" s="61"/>
      <c r="AG26" s="69"/>
    </row>
    <row r="27" ht="13.95" spans="1:33">
      <c r="A27" s="43"/>
      <c r="B27" s="30"/>
      <c r="C27" s="31"/>
      <c r="D27" s="32"/>
      <c r="E27" s="32"/>
      <c r="F27" s="33"/>
      <c r="G27" s="3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62"/>
      <c r="Y27" s="62"/>
      <c r="Z27" s="62"/>
      <c r="AA27" s="62"/>
      <c r="AB27" s="62"/>
      <c r="AC27" s="62">
        <v>0.38</v>
      </c>
      <c r="AD27" s="62">
        <v>1</v>
      </c>
      <c r="AE27" s="62">
        <v>0.5</v>
      </c>
      <c r="AF27" s="62"/>
      <c r="AG27" s="30"/>
    </row>
    <row r="28" ht="15.6" spans="1:33">
      <c r="A28" s="46" t="s">
        <v>45</v>
      </c>
      <c r="B28" s="47"/>
      <c r="C28" s="20">
        <f t="shared" ref="C28:AC28" si="0">SUM(C9:C27)</f>
        <v>0.2143</v>
      </c>
      <c r="D28" s="21">
        <f t="shared" si="0"/>
        <v>0.01753</v>
      </c>
      <c r="E28" s="21">
        <f t="shared" si="0"/>
        <v>0.0439</v>
      </c>
      <c r="F28" s="22">
        <f t="shared" si="0"/>
        <v>0.00126</v>
      </c>
      <c r="G28" s="22">
        <f t="shared" si="0"/>
        <v>0.0212</v>
      </c>
      <c r="H28" s="21">
        <f t="shared" si="0"/>
        <v>0.021</v>
      </c>
      <c r="I28" s="21">
        <f t="shared" si="0"/>
        <v>0.044</v>
      </c>
      <c r="J28" s="21">
        <f t="shared" si="0"/>
        <v>0.0038</v>
      </c>
      <c r="K28" s="21">
        <f t="shared" si="0"/>
        <v>0.034</v>
      </c>
      <c r="L28" s="21">
        <f t="shared" si="0"/>
        <v>0.0476</v>
      </c>
      <c r="M28" s="21">
        <f t="shared" si="0"/>
        <v>0.077</v>
      </c>
      <c r="N28" s="21">
        <f t="shared" si="0"/>
        <v>0.0234</v>
      </c>
      <c r="O28" s="21">
        <f t="shared" si="0"/>
        <v>0.0194</v>
      </c>
      <c r="P28" s="21">
        <f t="shared" si="0"/>
        <v>0.0114</v>
      </c>
      <c r="Q28" s="21">
        <f t="shared" si="0"/>
        <v>0.0034</v>
      </c>
      <c r="R28" s="21">
        <f t="shared" si="0"/>
        <v>0.033</v>
      </c>
      <c r="S28" s="21">
        <f t="shared" si="0"/>
        <v>0.0423</v>
      </c>
      <c r="T28" s="21">
        <f t="shared" si="0"/>
        <v>0.08444</v>
      </c>
      <c r="U28" s="21">
        <f t="shared" si="0"/>
        <v>0.0123</v>
      </c>
      <c r="V28" s="21">
        <f t="shared" si="0"/>
        <v>0.027</v>
      </c>
      <c r="W28" s="21">
        <f t="shared" si="0"/>
        <v>0.0303</v>
      </c>
      <c r="X28" s="21">
        <f t="shared" si="0"/>
        <v>0.009</v>
      </c>
      <c r="Y28" s="21">
        <f t="shared" si="0"/>
        <v>0.02</v>
      </c>
      <c r="Z28" s="21">
        <f t="shared" si="0"/>
        <v>0.015</v>
      </c>
      <c r="AA28" s="21">
        <f t="shared" si="0"/>
        <v>1</v>
      </c>
      <c r="AB28" s="21">
        <f t="shared" si="0"/>
        <v>11</v>
      </c>
      <c r="AC28" s="21">
        <f t="shared" si="0"/>
        <v>0.38</v>
      </c>
      <c r="AD28" s="21">
        <v>1</v>
      </c>
      <c r="AE28" s="21">
        <v>0.5</v>
      </c>
      <c r="AF28" s="60">
        <v>0.6</v>
      </c>
      <c r="AG28" s="19"/>
    </row>
    <row r="29" ht="15.6" hidden="1" spans="1:33">
      <c r="A29" s="48" t="s">
        <v>46</v>
      </c>
      <c r="B29" s="49"/>
      <c r="C29" s="25">
        <f>126*C28</f>
        <v>27.0018</v>
      </c>
      <c r="D29" s="25">
        <f t="shared" ref="D29:AC29" si="1">126*D28</f>
        <v>2.20878</v>
      </c>
      <c r="E29" s="25">
        <f t="shared" si="1"/>
        <v>5.5314</v>
      </c>
      <c r="F29" s="25">
        <f t="shared" si="1"/>
        <v>0.15876</v>
      </c>
      <c r="G29" s="25">
        <f t="shared" si="1"/>
        <v>2.6712</v>
      </c>
      <c r="H29" s="25">
        <f t="shared" si="1"/>
        <v>2.646</v>
      </c>
      <c r="I29" s="25">
        <f t="shared" si="1"/>
        <v>5.544</v>
      </c>
      <c r="J29" s="25">
        <f t="shared" si="1"/>
        <v>0.4788</v>
      </c>
      <c r="K29" s="25">
        <f t="shared" si="1"/>
        <v>4.284</v>
      </c>
      <c r="L29" s="25">
        <f t="shared" si="1"/>
        <v>5.9976</v>
      </c>
      <c r="M29" s="25">
        <f t="shared" si="1"/>
        <v>9.702</v>
      </c>
      <c r="N29" s="25">
        <f t="shared" si="1"/>
        <v>2.9484</v>
      </c>
      <c r="O29" s="25">
        <f t="shared" si="1"/>
        <v>2.4444</v>
      </c>
      <c r="P29" s="25">
        <f t="shared" si="1"/>
        <v>1.4364</v>
      </c>
      <c r="Q29" s="25">
        <f t="shared" si="1"/>
        <v>0.4284</v>
      </c>
      <c r="R29" s="25">
        <f t="shared" si="1"/>
        <v>4.158</v>
      </c>
      <c r="S29" s="25">
        <f t="shared" si="1"/>
        <v>5.3298</v>
      </c>
      <c r="T29" s="25">
        <f t="shared" si="1"/>
        <v>10.63944</v>
      </c>
      <c r="U29" s="25">
        <f t="shared" si="1"/>
        <v>1.5498</v>
      </c>
      <c r="V29" s="25">
        <f t="shared" si="1"/>
        <v>3.402</v>
      </c>
      <c r="W29" s="25">
        <f t="shared" si="1"/>
        <v>3.8178</v>
      </c>
      <c r="X29" s="25">
        <f t="shared" si="1"/>
        <v>1.134</v>
      </c>
      <c r="Y29" s="25">
        <f t="shared" si="1"/>
        <v>2.52</v>
      </c>
      <c r="Z29" s="25">
        <f t="shared" si="1"/>
        <v>1.89</v>
      </c>
      <c r="AA29" s="25">
        <v>66</v>
      </c>
      <c r="AB29" s="25">
        <v>11</v>
      </c>
      <c r="AC29" s="25">
        <v>0.38</v>
      </c>
      <c r="AD29" s="25">
        <v>1</v>
      </c>
      <c r="AE29" s="25">
        <v>0.5</v>
      </c>
      <c r="AF29" s="25">
        <v>0.6</v>
      </c>
      <c r="AG29" s="24"/>
    </row>
    <row r="30" ht="15.6" spans="1:33">
      <c r="A30" s="48" t="s">
        <v>46</v>
      </c>
      <c r="B30" s="49"/>
      <c r="C30" s="50">
        <f t="shared" ref="C30:AA30" si="2">ROUND(C29,2)</f>
        <v>27</v>
      </c>
      <c r="D30" s="51">
        <f t="shared" si="2"/>
        <v>2.21</v>
      </c>
      <c r="E30" s="50">
        <f t="shared" si="2"/>
        <v>5.53</v>
      </c>
      <c r="F30" s="51">
        <f t="shared" si="2"/>
        <v>0.16</v>
      </c>
      <c r="G30" s="50">
        <f t="shared" si="2"/>
        <v>2.67</v>
      </c>
      <c r="H30" s="51">
        <f t="shared" si="2"/>
        <v>2.65</v>
      </c>
      <c r="I30" s="51">
        <f t="shared" si="2"/>
        <v>5.54</v>
      </c>
      <c r="J30" s="51">
        <f t="shared" si="2"/>
        <v>0.48</v>
      </c>
      <c r="K30" s="51">
        <f t="shared" si="2"/>
        <v>4.28</v>
      </c>
      <c r="L30" s="51">
        <f t="shared" si="2"/>
        <v>6</v>
      </c>
      <c r="M30" s="51">
        <f t="shared" si="2"/>
        <v>9.7</v>
      </c>
      <c r="N30" s="51">
        <f t="shared" si="2"/>
        <v>2.95</v>
      </c>
      <c r="O30" s="59">
        <f t="shared" si="2"/>
        <v>2.44</v>
      </c>
      <c r="P30" s="59">
        <f t="shared" si="2"/>
        <v>1.44</v>
      </c>
      <c r="Q30" s="59">
        <f t="shared" si="2"/>
        <v>0.43</v>
      </c>
      <c r="R30" s="59">
        <f t="shared" si="2"/>
        <v>4.16</v>
      </c>
      <c r="S30" s="59">
        <f t="shared" si="2"/>
        <v>5.33</v>
      </c>
      <c r="T30" s="59">
        <f t="shared" si="2"/>
        <v>10.64</v>
      </c>
      <c r="U30" s="59">
        <f t="shared" si="2"/>
        <v>1.55</v>
      </c>
      <c r="V30" s="59">
        <f t="shared" si="2"/>
        <v>3.4</v>
      </c>
      <c r="W30" s="59">
        <f t="shared" si="2"/>
        <v>3.82</v>
      </c>
      <c r="X30" s="59">
        <f t="shared" si="2"/>
        <v>1.13</v>
      </c>
      <c r="Y30" s="59">
        <f t="shared" si="2"/>
        <v>2.52</v>
      </c>
      <c r="Z30" s="59">
        <f t="shared" si="2"/>
        <v>1.89</v>
      </c>
      <c r="AA30" s="59">
        <f t="shared" si="2"/>
        <v>66</v>
      </c>
      <c r="AB30" s="59">
        <v>11</v>
      </c>
      <c r="AC30" s="59">
        <v>0.38</v>
      </c>
      <c r="AD30" s="59">
        <v>1</v>
      </c>
      <c r="AE30" s="59">
        <v>0.5</v>
      </c>
      <c r="AF30" s="84">
        <v>0.6</v>
      </c>
      <c r="AG30" s="70"/>
    </row>
    <row r="31" ht="15.6" spans="1:33">
      <c r="A31" s="48" t="s">
        <v>47</v>
      </c>
      <c r="B31" s="49"/>
      <c r="C31" s="50">
        <v>77</v>
      </c>
      <c r="D31" s="52">
        <v>770</v>
      </c>
      <c r="E31" s="52">
        <v>70</v>
      </c>
      <c r="F31" s="52">
        <v>1480</v>
      </c>
      <c r="G31" s="51">
        <v>160</v>
      </c>
      <c r="H31" s="51">
        <v>100</v>
      </c>
      <c r="I31" s="51">
        <v>105</v>
      </c>
      <c r="J31" s="51">
        <v>180</v>
      </c>
      <c r="K31" s="52">
        <v>68</v>
      </c>
      <c r="L31" s="52">
        <v>43</v>
      </c>
      <c r="M31" s="51">
        <v>45</v>
      </c>
      <c r="N31" s="51">
        <v>39</v>
      </c>
      <c r="O31" s="59">
        <v>60</v>
      </c>
      <c r="P31" s="59">
        <v>220</v>
      </c>
      <c r="Q31" s="59">
        <v>48</v>
      </c>
      <c r="R31" s="59">
        <v>430</v>
      </c>
      <c r="S31" s="59">
        <v>205</v>
      </c>
      <c r="T31" s="59">
        <v>220</v>
      </c>
      <c r="U31" s="59">
        <v>366.16</v>
      </c>
      <c r="V31" s="59">
        <v>145</v>
      </c>
      <c r="W31" s="59">
        <v>150</v>
      </c>
      <c r="X31" s="59">
        <v>90</v>
      </c>
      <c r="Y31" s="59">
        <v>200</v>
      </c>
      <c r="Z31" s="59">
        <v>225</v>
      </c>
      <c r="AA31" s="59">
        <v>25</v>
      </c>
      <c r="AB31" s="59">
        <v>11</v>
      </c>
      <c r="AC31" s="59">
        <v>360</v>
      </c>
      <c r="AD31" s="59">
        <v>12</v>
      </c>
      <c r="AE31" s="84">
        <v>13</v>
      </c>
      <c r="AF31" s="84">
        <v>66</v>
      </c>
      <c r="AG31" s="70"/>
    </row>
    <row r="32" ht="16.35" spans="1:33">
      <c r="A32" s="53" t="s">
        <v>48</v>
      </c>
      <c r="B32" s="54"/>
      <c r="C32" s="55">
        <f>C30*C31</f>
        <v>2079</v>
      </c>
      <c r="D32" s="55">
        <f t="shared" ref="D32:AF32" si="3">D30*D31</f>
        <v>1701.7</v>
      </c>
      <c r="E32" s="55">
        <f t="shared" si="3"/>
        <v>387.1</v>
      </c>
      <c r="F32" s="55">
        <f t="shared" si="3"/>
        <v>236.8</v>
      </c>
      <c r="G32" s="55">
        <f t="shared" si="3"/>
        <v>427.2</v>
      </c>
      <c r="H32" s="55">
        <f t="shared" si="3"/>
        <v>265</v>
      </c>
      <c r="I32" s="55">
        <f t="shared" si="3"/>
        <v>581.7</v>
      </c>
      <c r="J32" s="55">
        <f t="shared" si="3"/>
        <v>86.4</v>
      </c>
      <c r="K32" s="55">
        <f t="shared" si="3"/>
        <v>291.04</v>
      </c>
      <c r="L32" s="55">
        <f t="shared" si="3"/>
        <v>258</v>
      </c>
      <c r="M32" s="55">
        <f t="shared" si="3"/>
        <v>436.5</v>
      </c>
      <c r="N32" s="55">
        <f t="shared" si="3"/>
        <v>115.05</v>
      </c>
      <c r="O32" s="55">
        <f t="shared" si="3"/>
        <v>146.4</v>
      </c>
      <c r="P32" s="55">
        <f t="shared" si="3"/>
        <v>316.8</v>
      </c>
      <c r="Q32" s="55">
        <f t="shared" si="3"/>
        <v>20.64</v>
      </c>
      <c r="R32" s="55">
        <f t="shared" si="3"/>
        <v>1788.8</v>
      </c>
      <c r="S32" s="55">
        <f t="shared" si="3"/>
        <v>1092.65</v>
      </c>
      <c r="T32" s="55">
        <f t="shared" si="3"/>
        <v>2340.8</v>
      </c>
      <c r="U32" s="55">
        <f t="shared" si="3"/>
        <v>567.548</v>
      </c>
      <c r="V32" s="55">
        <f t="shared" si="3"/>
        <v>493</v>
      </c>
      <c r="W32" s="55">
        <f t="shared" si="3"/>
        <v>573</v>
      </c>
      <c r="X32" s="55">
        <f t="shared" si="3"/>
        <v>101.7</v>
      </c>
      <c r="Y32" s="55">
        <f t="shared" si="3"/>
        <v>504</v>
      </c>
      <c r="Z32" s="55">
        <f t="shared" si="3"/>
        <v>425.25</v>
      </c>
      <c r="AA32" s="55">
        <f t="shared" si="3"/>
        <v>1650</v>
      </c>
      <c r="AB32" s="55">
        <f t="shared" si="3"/>
        <v>121</v>
      </c>
      <c r="AC32" s="55">
        <f t="shared" si="3"/>
        <v>136.8</v>
      </c>
      <c r="AD32" s="55">
        <f t="shared" si="3"/>
        <v>12</v>
      </c>
      <c r="AE32" s="55">
        <f t="shared" si="3"/>
        <v>6.5</v>
      </c>
      <c r="AF32" s="55">
        <f t="shared" si="3"/>
        <v>39.6</v>
      </c>
      <c r="AG32" s="71">
        <f>SUM(C32:AF32)</f>
        <v>17201.978</v>
      </c>
    </row>
    <row r="33" ht="15.6" spans="1:33">
      <c r="A33" s="56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>
        <f>AG32/AG2</f>
        <v>136.523634920635</v>
      </c>
    </row>
    <row r="34" customFormat="1" ht="27" customHeight="1" spans="2:13">
      <c r="B34" s="58" t="s">
        <v>74</v>
      </c>
      <c r="M34" s="57"/>
    </row>
    <row r="35" customFormat="1" ht="27" customHeight="1" spans="2:13">
      <c r="B35" s="58" t="s">
        <v>75</v>
      </c>
      <c r="M35" s="57"/>
    </row>
    <row r="36" customFormat="1" ht="27" customHeight="1" spans="2:2">
      <c r="B36" s="58" t="s">
        <v>76</v>
      </c>
    </row>
  </sheetData>
  <mergeCells count="45">
    <mergeCell ref="A1:AF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F2:AF7"/>
    <mergeCell ref="AG2:AG7"/>
    <mergeCell ref="AG9:AG26"/>
  </mergeCells>
  <pageMargins left="0.0784722222222222" right="0.196527777777778" top="1.05069444444444" bottom="1.05069444444444" header="0.708333333333333" footer="0.786805555555556"/>
  <pageSetup paperSize="9" scale="64" orientation="landscape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C36"/>
  <sheetViews>
    <sheetView topLeftCell="B1" workbookViewId="0">
      <pane ySplit="7" topLeftCell="A17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8" customWidth="1"/>
    <col min="3" max="3" width="7.11111111111111" customWidth="1"/>
    <col min="4" max="4" width="7" customWidth="1"/>
    <col min="5" max="5" width="6.33333333333333" customWidth="1"/>
    <col min="6" max="6" width="6.44444444444444" customWidth="1"/>
    <col min="7" max="7" width="6.33333333333333" customWidth="1"/>
    <col min="8" max="8" width="7.33333333333333" customWidth="1"/>
    <col min="9" max="9" width="7.11111111111111" customWidth="1"/>
    <col min="10" max="11" width="6" customWidth="1"/>
    <col min="12" max="13" width="6.33333333333333" customWidth="1"/>
    <col min="14" max="15" width="7.11111111111111" customWidth="1"/>
    <col min="16" max="16" width="6.22222222222222" customWidth="1"/>
    <col min="17" max="17" width="5.55555555555556" customWidth="1"/>
    <col min="18" max="18" width="6.44444444444444" customWidth="1"/>
    <col min="19" max="19" width="6" customWidth="1"/>
    <col min="20" max="20" width="7" customWidth="1"/>
    <col min="21" max="22" width="6" customWidth="1"/>
    <col min="23" max="23" width="7.11111111111111" customWidth="1"/>
    <col min="24" max="24" width="6" customWidth="1"/>
    <col min="25" max="25" width="5.66666666666667" customWidth="1"/>
    <col min="26" max="26" width="5.44444444444444" customWidth="1"/>
    <col min="27" max="27" width="5" customWidth="1"/>
    <col min="28" max="28" width="6.44444444444444" customWidth="1"/>
    <col min="29" max="29" width="8.55555555555556" customWidth="1"/>
  </cols>
  <sheetData>
    <row r="1" s="1" customFormat="1" ht="43" customHeight="1" spans="1:1">
      <c r="A1" s="1" t="s">
        <v>0</v>
      </c>
    </row>
    <row r="2" customHeight="1" spans="1:29">
      <c r="A2" s="105"/>
      <c r="B2" s="128" t="s">
        <v>138</v>
      </c>
      <c r="C2" s="4" t="s">
        <v>2</v>
      </c>
      <c r="D2" s="5" t="s">
        <v>3</v>
      </c>
      <c r="E2" s="5" t="s">
        <v>4</v>
      </c>
      <c r="F2" s="163" t="s">
        <v>139</v>
      </c>
      <c r="G2" s="5" t="s">
        <v>21</v>
      </c>
      <c r="H2" s="5" t="s">
        <v>140</v>
      </c>
      <c r="I2" s="5" t="s">
        <v>8</v>
      </c>
      <c r="J2" s="5" t="s">
        <v>119</v>
      </c>
      <c r="K2" s="5" t="s">
        <v>22</v>
      </c>
      <c r="L2" s="5" t="s">
        <v>10</v>
      </c>
      <c r="M2" s="5" t="s">
        <v>11</v>
      </c>
      <c r="N2" s="5" t="s">
        <v>141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57</v>
      </c>
      <c r="T2" s="5" t="s">
        <v>142</v>
      </c>
      <c r="U2" s="5" t="s">
        <v>95</v>
      </c>
      <c r="V2" s="5" t="s">
        <v>19</v>
      </c>
      <c r="W2" s="5" t="s">
        <v>143</v>
      </c>
      <c r="X2" s="5" t="s">
        <v>96</v>
      </c>
      <c r="Y2" s="5" t="s">
        <v>82</v>
      </c>
      <c r="Z2" s="5" t="s">
        <v>23</v>
      </c>
      <c r="AA2" s="5" t="s">
        <v>26</v>
      </c>
      <c r="AB2" s="145" t="s">
        <v>25</v>
      </c>
      <c r="AC2" s="146">
        <v>137</v>
      </c>
    </row>
    <row r="3" spans="1:29">
      <c r="A3" s="107"/>
      <c r="B3" s="129"/>
      <c r="C3" s="8"/>
      <c r="D3" s="9"/>
      <c r="E3" s="9"/>
      <c r="F3" s="16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47"/>
      <c r="AC3" s="148"/>
    </row>
    <row r="4" spans="1:29">
      <c r="A4" s="107"/>
      <c r="B4" s="129"/>
      <c r="C4" s="8"/>
      <c r="D4" s="9"/>
      <c r="E4" s="9"/>
      <c r="F4" s="16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47"/>
      <c r="AC4" s="148"/>
    </row>
    <row r="5" ht="12" customHeight="1" spans="1:29">
      <c r="A5" s="107"/>
      <c r="B5" s="129"/>
      <c r="C5" s="8"/>
      <c r="D5" s="9"/>
      <c r="E5" s="9"/>
      <c r="F5" s="16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47"/>
      <c r="AC5" s="148"/>
    </row>
    <row r="6" spans="1:29">
      <c r="A6" s="107"/>
      <c r="B6" s="129"/>
      <c r="C6" s="8"/>
      <c r="D6" s="9"/>
      <c r="E6" s="9"/>
      <c r="F6" s="16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47"/>
      <c r="AC6" s="148"/>
    </row>
    <row r="7" ht="28" customHeight="1" spans="1:29">
      <c r="A7" s="109"/>
      <c r="B7" s="130"/>
      <c r="C7" s="12"/>
      <c r="D7" s="13"/>
      <c r="E7" s="13"/>
      <c r="F7" s="16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9"/>
      <c r="AC7" s="150"/>
    </row>
    <row r="8" ht="17" customHeight="1" spans="1:29">
      <c r="A8" s="111"/>
      <c r="B8" s="131"/>
      <c r="C8" s="113">
        <v>1</v>
      </c>
      <c r="D8" s="113">
        <v>2</v>
      </c>
      <c r="E8" s="113">
        <v>3</v>
      </c>
      <c r="F8" s="113">
        <v>4</v>
      </c>
      <c r="G8" s="113">
        <v>5</v>
      </c>
      <c r="H8" s="113">
        <v>6</v>
      </c>
      <c r="I8" s="113">
        <v>7</v>
      </c>
      <c r="J8" s="113">
        <v>8</v>
      </c>
      <c r="K8" s="113">
        <v>9</v>
      </c>
      <c r="L8" s="113">
        <v>10</v>
      </c>
      <c r="M8" s="113">
        <v>11</v>
      </c>
      <c r="N8" s="113">
        <v>12</v>
      </c>
      <c r="O8" s="113">
        <v>13</v>
      </c>
      <c r="P8" s="113">
        <v>14</v>
      </c>
      <c r="Q8" s="113">
        <v>15</v>
      </c>
      <c r="R8" s="113">
        <v>16</v>
      </c>
      <c r="S8" s="113">
        <v>17</v>
      </c>
      <c r="T8" s="113">
        <v>18</v>
      </c>
      <c r="U8" s="113">
        <v>19</v>
      </c>
      <c r="V8" s="113">
        <v>20</v>
      </c>
      <c r="W8" s="113">
        <v>21</v>
      </c>
      <c r="X8" s="113">
        <v>22</v>
      </c>
      <c r="Y8" s="113">
        <v>23</v>
      </c>
      <c r="Z8" s="113">
        <v>24</v>
      </c>
      <c r="AA8" s="113">
        <v>25</v>
      </c>
      <c r="AB8" s="113">
        <v>26</v>
      </c>
      <c r="AC8" s="151" t="s">
        <v>28</v>
      </c>
    </row>
    <row r="9" spans="1:29">
      <c r="A9" s="132" t="s">
        <v>29</v>
      </c>
      <c r="B9" s="133" t="s">
        <v>144</v>
      </c>
      <c r="C9" s="20">
        <v>0.147</v>
      </c>
      <c r="D9" s="21"/>
      <c r="E9" s="21">
        <v>0.007</v>
      </c>
      <c r="F9" s="21">
        <v>0.024525</v>
      </c>
      <c r="G9" s="21"/>
      <c r="H9" s="21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60"/>
      <c r="V9" s="60"/>
      <c r="W9" s="60"/>
      <c r="X9" s="60"/>
      <c r="Y9" s="60"/>
      <c r="Z9" s="60"/>
      <c r="AA9" s="60"/>
      <c r="AB9" s="60"/>
      <c r="AC9" s="68" t="s">
        <v>31</v>
      </c>
    </row>
    <row r="10" spans="1:29">
      <c r="A10" s="134"/>
      <c r="B10" s="24" t="s">
        <v>65</v>
      </c>
      <c r="C10" s="25"/>
      <c r="D10" s="26"/>
      <c r="E10" s="26">
        <v>0.0078</v>
      </c>
      <c r="F10" s="26"/>
      <c r="G10" s="26"/>
      <c r="H10" s="26"/>
      <c r="I10" s="27">
        <v>0.000623</v>
      </c>
      <c r="J10" s="26">
        <v>0.00292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61"/>
      <c r="V10" s="61"/>
      <c r="W10" s="61"/>
      <c r="X10" s="61"/>
      <c r="Y10" s="61"/>
      <c r="Z10" s="61"/>
      <c r="AA10" s="61"/>
      <c r="AB10" s="61"/>
      <c r="AC10" s="69"/>
    </row>
    <row r="11" spans="1:29">
      <c r="A11" s="134"/>
      <c r="B11" s="28" t="s">
        <v>145</v>
      </c>
      <c r="C11" s="25"/>
      <c r="D11" s="26"/>
      <c r="E11" s="26"/>
      <c r="F11" s="26"/>
      <c r="G11" s="26">
        <v>0.011</v>
      </c>
      <c r="H11" s="26"/>
      <c r="I11" s="27"/>
      <c r="J11" s="26"/>
      <c r="K11" s="26"/>
      <c r="L11" s="26">
        <v>0.03</v>
      </c>
      <c r="M11" s="26"/>
      <c r="N11" s="26"/>
      <c r="O11" s="26"/>
      <c r="P11" s="26"/>
      <c r="Q11" s="26"/>
      <c r="R11" s="26"/>
      <c r="S11" s="26"/>
      <c r="T11" s="26"/>
      <c r="U11" s="61"/>
      <c r="V11" s="61"/>
      <c r="W11" s="61"/>
      <c r="X11" s="61"/>
      <c r="Y11" s="61"/>
      <c r="Z11" s="61"/>
      <c r="AA11" s="61"/>
      <c r="AB11" s="61"/>
      <c r="AC11" s="69"/>
    </row>
    <row r="12" spans="1:29">
      <c r="A12" s="134"/>
      <c r="B12" s="24"/>
      <c r="C12" s="25"/>
      <c r="D12" s="26"/>
      <c r="E12" s="26"/>
      <c r="F12" s="26"/>
      <c r="G12" s="26"/>
      <c r="H12" s="26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61"/>
      <c r="V12" s="61"/>
      <c r="W12" s="61"/>
      <c r="X12" s="61"/>
      <c r="Y12" s="61"/>
      <c r="Z12" s="61"/>
      <c r="AA12" s="61"/>
      <c r="AB12" s="61"/>
      <c r="AC12" s="69"/>
    </row>
    <row r="13" ht="13.95" spans="1:29">
      <c r="A13" s="135"/>
      <c r="B13" s="30"/>
      <c r="C13" s="31"/>
      <c r="D13" s="32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62"/>
      <c r="V13" s="62"/>
      <c r="W13" s="62"/>
      <c r="X13" s="62"/>
      <c r="Y13" s="62"/>
      <c r="Z13" s="62"/>
      <c r="AA13" s="62"/>
      <c r="AB13" s="62"/>
      <c r="AC13" s="69"/>
    </row>
    <row r="14" spans="1:29">
      <c r="A14" s="132" t="s">
        <v>34</v>
      </c>
      <c r="B14" s="19" t="s">
        <v>55</v>
      </c>
      <c r="C14" s="20"/>
      <c r="D14" s="21"/>
      <c r="E14" s="21"/>
      <c r="F14" s="21"/>
      <c r="G14" s="21"/>
      <c r="H14" s="21"/>
      <c r="I14" s="22"/>
      <c r="J14" s="21"/>
      <c r="K14" s="21"/>
      <c r="L14" s="21"/>
      <c r="M14" s="21"/>
      <c r="N14" s="21">
        <v>0.1489</v>
      </c>
      <c r="O14" s="21"/>
      <c r="P14" s="21"/>
      <c r="Q14" s="21"/>
      <c r="R14" s="21"/>
      <c r="S14" s="21"/>
      <c r="T14" s="21"/>
      <c r="U14" s="60"/>
      <c r="V14" s="60"/>
      <c r="W14" s="60"/>
      <c r="X14" s="60"/>
      <c r="Y14" s="60"/>
      <c r="Z14" s="60"/>
      <c r="AA14" s="60"/>
      <c r="AB14" s="60"/>
      <c r="AC14" s="69"/>
    </row>
    <row r="15" spans="1:29">
      <c r="A15" s="134"/>
      <c r="B15" s="24"/>
      <c r="C15" s="25"/>
      <c r="D15" s="26"/>
      <c r="E15" s="26"/>
      <c r="F15" s="26"/>
      <c r="G15" s="26"/>
      <c r="H15" s="26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1"/>
      <c r="V15" s="61"/>
      <c r="W15" s="61"/>
      <c r="X15" s="61"/>
      <c r="Y15" s="61"/>
      <c r="Z15" s="61"/>
      <c r="AA15" s="61"/>
      <c r="AB15" s="61"/>
      <c r="AC15" s="69"/>
    </row>
    <row r="16" spans="1:29">
      <c r="A16" s="134"/>
      <c r="B16" s="24"/>
      <c r="C16" s="25"/>
      <c r="D16" s="26"/>
      <c r="E16" s="26"/>
      <c r="F16" s="26"/>
      <c r="G16" s="26"/>
      <c r="H16" s="26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61"/>
      <c r="V16" s="61"/>
      <c r="W16" s="61"/>
      <c r="X16" s="61"/>
      <c r="Y16" s="61"/>
      <c r="Z16" s="61"/>
      <c r="AA16" s="61"/>
      <c r="AB16" s="61"/>
      <c r="AC16" s="69"/>
    </row>
    <row r="17" ht="13.95" spans="1:29">
      <c r="A17" s="136"/>
      <c r="B17" s="30"/>
      <c r="C17" s="35"/>
      <c r="D17" s="36"/>
      <c r="E17" s="36"/>
      <c r="F17" s="36"/>
      <c r="G17" s="36"/>
      <c r="H17" s="36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63"/>
      <c r="V17" s="63"/>
      <c r="W17" s="63"/>
      <c r="X17" s="63"/>
      <c r="Y17" s="63"/>
      <c r="Z17" s="63"/>
      <c r="AA17" s="63"/>
      <c r="AB17" s="63"/>
      <c r="AC17" s="69"/>
    </row>
    <row r="18" ht="15" customHeight="1" spans="1:29">
      <c r="A18" s="137" t="s">
        <v>35</v>
      </c>
      <c r="B18" s="39" t="s">
        <v>146</v>
      </c>
      <c r="C18" s="20"/>
      <c r="D18" s="21"/>
      <c r="E18" s="21"/>
      <c r="F18" s="21"/>
      <c r="G18" s="21"/>
      <c r="H18" s="21"/>
      <c r="I18" s="22"/>
      <c r="J18" s="21"/>
      <c r="K18" s="21"/>
      <c r="L18" s="21"/>
      <c r="M18" s="21"/>
      <c r="N18" s="21"/>
      <c r="O18" s="21">
        <v>0.073</v>
      </c>
      <c r="P18" s="21">
        <v>0.01</v>
      </c>
      <c r="Q18" s="21">
        <v>0.01</v>
      </c>
      <c r="R18" s="21">
        <v>0.002</v>
      </c>
      <c r="S18" s="21"/>
      <c r="T18" s="21">
        <v>0.075</v>
      </c>
      <c r="U18" s="60">
        <v>0.005</v>
      </c>
      <c r="V18" s="60"/>
      <c r="W18" s="60"/>
      <c r="X18" s="60"/>
      <c r="Y18" s="60"/>
      <c r="Z18" s="60"/>
      <c r="AA18" s="60"/>
      <c r="AB18" s="60"/>
      <c r="AC18" s="69"/>
    </row>
    <row r="19" ht="26.4" spans="1:29">
      <c r="A19" s="138"/>
      <c r="B19" s="76" t="s">
        <v>147</v>
      </c>
      <c r="C19" s="25"/>
      <c r="D19" s="26">
        <v>0.01044</v>
      </c>
      <c r="E19" s="26"/>
      <c r="F19" s="26"/>
      <c r="G19" s="26"/>
      <c r="H19" s="26">
        <v>0.10949</v>
      </c>
      <c r="I19" s="27"/>
      <c r="J19" s="26"/>
      <c r="K19" s="26"/>
      <c r="L19" s="26"/>
      <c r="M19" s="26"/>
      <c r="N19" s="26"/>
      <c r="O19" s="26">
        <v>0.1972</v>
      </c>
      <c r="P19" s="26">
        <v>0.015</v>
      </c>
      <c r="Q19" s="26"/>
      <c r="R19" s="26"/>
      <c r="S19" s="26"/>
      <c r="T19" s="26"/>
      <c r="U19" s="61"/>
      <c r="V19" s="61"/>
      <c r="W19" s="61"/>
      <c r="X19" s="61"/>
      <c r="Y19" s="61"/>
      <c r="Z19" s="61"/>
      <c r="AA19" s="61"/>
      <c r="AB19" s="61">
        <v>10</v>
      </c>
      <c r="AC19" s="69"/>
    </row>
    <row r="20" spans="1:29">
      <c r="A20" s="138"/>
      <c r="B20" s="41" t="s">
        <v>92</v>
      </c>
      <c r="C20" s="25"/>
      <c r="D20" s="26"/>
      <c r="E20" s="26">
        <v>0.0082</v>
      </c>
      <c r="F20" s="26"/>
      <c r="G20" s="26"/>
      <c r="H20" s="26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>
        <v>0.02044</v>
      </c>
      <c r="T20" s="26"/>
      <c r="U20" s="61"/>
      <c r="V20" s="61"/>
      <c r="W20" s="61"/>
      <c r="X20" s="61"/>
      <c r="Y20" s="61"/>
      <c r="Z20" s="61"/>
      <c r="AA20" s="61"/>
      <c r="AB20" s="61"/>
      <c r="AC20" s="69"/>
    </row>
    <row r="21" spans="1:29">
      <c r="A21" s="138"/>
      <c r="B21" s="41" t="s">
        <v>39</v>
      </c>
      <c r="C21" s="25"/>
      <c r="D21" s="26"/>
      <c r="E21" s="26">
        <v>0.001</v>
      </c>
      <c r="F21" s="26"/>
      <c r="G21" s="26"/>
      <c r="H21" s="26"/>
      <c r="I21" s="27"/>
      <c r="J21" s="26"/>
      <c r="K21" s="26"/>
      <c r="L21" s="26"/>
      <c r="M21" s="26"/>
      <c r="N21" s="26"/>
      <c r="O21" s="26"/>
      <c r="P21" s="26">
        <v>0.005</v>
      </c>
      <c r="Q21" s="26"/>
      <c r="R21" s="26">
        <v>0.003</v>
      </c>
      <c r="S21" s="26"/>
      <c r="T21" s="26"/>
      <c r="U21" s="61"/>
      <c r="V21" s="61"/>
      <c r="W21" s="61"/>
      <c r="X21" s="61">
        <v>0.0524</v>
      </c>
      <c r="Y21" s="61"/>
      <c r="Z21" s="61"/>
      <c r="AA21" s="61"/>
      <c r="AB21" s="61"/>
      <c r="AC21" s="69"/>
    </row>
    <row r="22" spans="1:29">
      <c r="A22" s="138"/>
      <c r="B22" s="28" t="s">
        <v>41</v>
      </c>
      <c r="C22" s="25"/>
      <c r="D22" s="26"/>
      <c r="E22" s="26"/>
      <c r="F22" s="26"/>
      <c r="G22" s="26"/>
      <c r="H22" s="26"/>
      <c r="I22" s="27"/>
      <c r="J22" s="26"/>
      <c r="K22" s="26"/>
      <c r="L22" s="26"/>
      <c r="M22" s="26">
        <v>0.048</v>
      </c>
      <c r="N22" s="26"/>
      <c r="O22" s="26"/>
      <c r="P22" s="26"/>
      <c r="Q22" s="26"/>
      <c r="R22" s="26"/>
      <c r="S22" s="26"/>
      <c r="T22" s="26"/>
      <c r="U22" s="61"/>
      <c r="V22" s="61"/>
      <c r="W22" s="61"/>
      <c r="X22" s="61"/>
      <c r="Y22" s="61"/>
      <c r="Z22" s="61"/>
      <c r="AA22" s="61"/>
      <c r="AB22" s="61"/>
      <c r="AC22" s="69"/>
    </row>
    <row r="23" ht="13.95" spans="1:29">
      <c r="A23" s="139"/>
      <c r="B23" s="14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62"/>
      <c r="V23" s="62"/>
      <c r="W23" s="62"/>
      <c r="X23" s="62"/>
      <c r="Y23" s="62"/>
      <c r="Z23" s="62"/>
      <c r="AA23" s="62"/>
      <c r="AB23" s="62"/>
      <c r="AC23" s="69"/>
    </row>
    <row r="24" spans="1:29">
      <c r="A24" s="137" t="s">
        <v>42</v>
      </c>
      <c r="B24" s="19" t="s">
        <v>106</v>
      </c>
      <c r="C24" s="20">
        <v>0.007</v>
      </c>
      <c r="D24" s="21"/>
      <c r="E24" s="21">
        <v>0.0052</v>
      </c>
      <c r="F24" s="21"/>
      <c r="G24" s="21"/>
      <c r="H24" s="21"/>
      <c r="I24" s="22"/>
      <c r="J24" s="21"/>
      <c r="K24" s="21"/>
      <c r="L24" s="21"/>
      <c r="M24" s="21"/>
      <c r="N24" s="21"/>
      <c r="O24" s="21"/>
      <c r="P24" s="21"/>
      <c r="Q24" s="21"/>
      <c r="R24" s="21">
        <v>0.002</v>
      </c>
      <c r="S24" s="21"/>
      <c r="T24" s="21"/>
      <c r="U24" s="60"/>
      <c r="V24" s="60">
        <v>0.04</v>
      </c>
      <c r="W24" s="60">
        <v>0.023</v>
      </c>
      <c r="X24" s="60"/>
      <c r="Y24" s="60">
        <v>1</v>
      </c>
      <c r="Z24" s="60">
        <v>1.5</v>
      </c>
      <c r="AA24" s="60"/>
      <c r="AB24" s="60">
        <v>15</v>
      </c>
      <c r="AC24" s="69"/>
    </row>
    <row r="25" spans="1:29">
      <c r="A25" s="138"/>
      <c r="B25" s="24" t="s">
        <v>44</v>
      </c>
      <c r="C25" s="25">
        <v>0.1599</v>
      </c>
      <c r="D25" s="26"/>
      <c r="E25" s="26">
        <v>0.0073</v>
      </c>
      <c r="F25" s="26"/>
      <c r="G25" s="26"/>
      <c r="H25" s="26"/>
      <c r="I25" s="27"/>
      <c r="J25" s="26"/>
      <c r="K25" s="26">
        <v>0.0029</v>
      </c>
      <c r="L25" s="26"/>
      <c r="M25" s="26"/>
      <c r="N25" s="26"/>
      <c r="O25" s="26"/>
      <c r="P25" s="26"/>
      <c r="Q25" s="26"/>
      <c r="R25" s="26"/>
      <c r="S25" s="26"/>
      <c r="T25" s="26"/>
      <c r="U25" s="61"/>
      <c r="V25" s="61"/>
      <c r="W25" s="61"/>
      <c r="X25" s="61"/>
      <c r="Y25" s="61"/>
      <c r="Z25" s="61"/>
      <c r="AA25" s="61"/>
      <c r="AB25" s="61"/>
      <c r="AC25" s="69"/>
    </row>
    <row r="26" ht="15.6" spans="1:29">
      <c r="A26" s="138"/>
      <c r="B26" s="99"/>
      <c r="C26" s="100"/>
      <c r="D26" s="101"/>
      <c r="E26" s="101"/>
      <c r="F26" s="101"/>
      <c r="G26" s="101"/>
      <c r="H26" s="101"/>
      <c r="I26" s="102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63"/>
      <c r="V26" s="63"/>
      <c r="W26" s="63"/>
      <c r="X26" s="63"/>
      <c r="Y26" s="63"/>
      <c r="Z26" s="63"/>
      <c r="AA26" s="63"/>
      <c r="AB26" s="63"/>
      <c r="AC26" s="69"/>
    </row>
    <row r="27" ht="13.95" spans="1:29">
      <c r="A27" s="139"/>
      <c r="B27" s="30"/>
      <c r="C27" s="31"/>
      <c r="D27" s="32"/>
      <c r="E27" s="32"/>
      <c r="F27" s="32"/>
      <c r="G27" s="32"/>
      <c r="H27" s="32"/>
      <c r="I27" s="33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62"/>
      <c r="V27" s="62"/>
      <c r="W27" s="62"/>
      <c r="X27" s="62"/>
      <c r="Y27" s="62"/>
      <c r="Z27" s="62"/>
      <c r="AA27" s="62">
        <v>1</v>
      </c>
      <c r="AB27" s="62"/>
      <c r="AC27" s="152"/>
    </row>
    <row r="28" ht="15.6" spans="1:29">
      <c r="A28" s="46" t="s">
        <v>45</v>
      </c>
      <c r="B28" s="47"/>
      <c r="C28" s="141">
        <f>SUM(C9:C27)</f>
        <v>0.3139</v>
      </c>
      <c r="D28" s="21">
        <f>SUM(D9:D27)</f>
        <v>0.01044</v>
      </c>
      <c r="E28" s="21">
        <f>SUM(E9:E27)</f>
        <v>0.0365</v>
      </c>
      <c r="F28" s="21">
        <f>SUM(F9:F27)</f>
        <v>0.024525</v>
      </c>
      <c r="G28" s="21">
        <f>SUM(G9:G27)</f>
        <v>0.011</v>
      </c>
      <c r="H28" s="21">
        <f t="shared" ref="H28:X28" si="0">SUM(H9:H27)</f>
        <v>0.10949</v>
      </c>
      <c r="I28" s="22">
        <f t="shared" si="0"/>
        <v>0.000623</v>
      </c>
      <c r="J28" s="21">
        <f t="shared" si="0"/>
        <v>0.00292</v>
      </c>
      <c r="K28" s="21">
        <f t="shared" si="0"/>
        <v>0.0029</v>
      </c>
      <c r="L28" s="21">
        <f t="shared" si="0"/>
        <v>0.03</v>
      </c>
      <c r="M28" s="21">
        <f t="shared" si="0"/>
        <v>0.048</v>
      </c>
      <c r="N28" s="21">
        <f t="shared" si="0"/>
        <v>0.1489</v>
      </c>
      <c r="O28" s="21">
        <f t="shared" si="0"/>
        <v>0.2702</v>
      </c>
      <c r="P28" s="21">
        <f t="shared" si="0"/>
        <v>0.03</v>
      </c>
      <c r="Q28" s="21">
        <f t="shared" si="0"/>
        <v>0.01</v>
      </c>
      <c r="R28" s="21">
        <f t="shared" si="0"/>
        <v>0.007</v>
      </c>
      <c r="S28" s="21">
        <f t="shared" si="0"/>
        <v>0.02044</v>
      </c>
      <c r="T28" s="21">
        <f t="shared" si="0"/>
        <v>0.075</v>
      </c>
      <c r="U28" s="21">
        <f t="shared" si="0"/>
        <v>0.005</v>
      </c>
      <c r="V28" s="21">
        <f t="shared" si="0"/>
        <v>0.04</v>
      </c>
      <c r="W28" s="21">
        <f t="shared" si="0"/>
        <v>0.023</v>
      </c>
      <c r="X28" s="21">
        <f t="shared" si="0"/>
        <v>0.0524</v>
      </c>
      <c r="Y28" s="21">
        <v>1</v>
      </c>
      <c r="Z28" s="21">
        <v>1.5</v>
      </c>
      <c r="AA28" s="21">
        <v>1</v>
      </c>
      <c r="AB28" s="153">
        <v>25</v>
      </c>
      <c r="AC28" s="154"/>
    </row>
    <row r="29" ht="15.6" hidden="1" spans="1:29">
      <c r="A29" s="48" t="s">
        <v>46</v>
      </c>
      <c r="B29" s="49"/>
      <c r="C29" s="142">
        <f>137*C28</f>
        <v>43.0043</v>
      </c>
      <c r="D29" s="142">
        <f>137*D28</f>
        <v>1.43028</v>
      </c>
      <c r="E29" s="142">
        <f>137*E28</f>
        <v>5.0005</v>
      </c>
      <c r="F29" s="142">
        <f>137*F28</f>
        <v>3.359925</v>
      </c>
      <c r="G29" s="142">
        <f>137*G28</f>
        <v>1.507</v>
      </c>
      <c r="H29" s="142">
        <f t="shared" ref="H29:X29" si="1">137*H28</f>
        <v>15.00013</v>
      </c>
      <c r="I29" s="142">
        <f t="shared" si="1"/>
        <v>0.085351</v>
      </c>
      <c r="J29" s="142">
        <f t="shared" si="1"/>
        <v>0.40004</v>
      </c>
      <c r="K29" s="142">
        <f t="shared" si="1"/>
        <v>0.3973</v>
      </c>
      <c r="L29" s="142">
        <f t="shared" si="1"/>
        <v>4.11</v>
      </c>
      <c r="M29" s="142">
        <f t="shared" si="1"/>
        <v>6.576</v>
      </c>
      <c r="N29" s="142">
        <f t="shared" si="1"/>
        <v>20.3993</v>
      </c>
      <c r="O29" s="142">
        <f t="shared" si="1"/>
        <v>37.0174</v>
      </c>
      <c r="P29" s="142">
        <f t="shared" si="1"/>
        <v>4.11</v>
      </c>
      <c r="Q29" s="142">
        <f t="shared" si="1"/>
        <v>1.37</v>
      </c>
      <c r="R29" s="142">
        <f t="shared" si="1"/>
        <v>0.959</v>
      </c>
      <c r="S29" s="142">
        <f t="shared" si="1"/>
        <v>2.80028</v>
      </c>
      <c r="T29" s="142">
        <f t="shared" si="1"/>
        <v>10.275</v>
      </c>
      <c r="U29" s="142">
        <f t="shared" si="1"/>
        <v>0.685</v>
      </c>
      <c r="V29" s="142">
        <f t="shared" si="1"/>
        <v>5.48</v>
      </c>
      <c r="W29" s="142">
        <f t="shared" si="1"/>
        <v>3.151</v>
      </c>
      <c r="X29" s="142">
        <f t="shared" si="1"/>
        <v>7.1788</v>
      </c>
      <c r="Y29" s="142">
        <v>1</v>
      </c>
      <c r="Z29" s="142">
        <v>1.5</v>
      </c>
      <c r="AA29" s="142">
        <v>1</v>
      </c>
      <c r="AB29" s="142">
        <v>25</v>
      </c>
      <c r="AC29" s="103"/>
    </row>
    <row r="30" ht="15.6" spans="1:29">
      <c r="A30" s="48" t="s">
        <v>46</v>
      </c>
      <c r="B30" s="49"/>
      <c r="C30" s="143">
        <f>ROUND(C29,2)</f>
        <v>43</v>
      </c>
      <c r="D30" s="51">
        <f>ROUND(D29,2)</f>
        <v>1.43</v>
      </c>
      <c r="E30" s="51">
        <f>ROUND(E29,2)</f>
        <v>5</v>
      </c>
      <c r="F30" s="51">
        <f>ROUND(F29,2)</f>
        <v>3.36</v>
      </c>
      <c r="G30" s="51">
        <f>ROUND(G29,2)</f>
        <v>1.51</v>
      </c>
      <c r="H30" s="51">
        <f t="shared" ref="H30:X30" si="2">ROUND(H29,2)</f>
        <v>15</v>
      </c>
      <c r="I30" s="51">
        <f t="shared" si="2"/>
        <v>0.09</v>
      </c>
      <c r="J30" s="51">
        <f t="shared" si="2"/>
        <v>0.4</v>
      </c>
      <c r="K30" s="51">
        <f t="shared" si="2"/>
        <v>0.4</v>
      </c>
      <c r="L30" s="51">
        <f t="shared" si="2"/>
        <v>4.11</v>
      </c>
      <c r="M30" s="51">
        <f t="shared" si="2"/>
        <v>6.58</v>
      </c>
      <c r="N30" s="51">
        <f t="shared" si="2"/>
        <v>20.4</v>
      </c>
      <c r="O30" s="51">
        <f t="shared" si="2"/>
        <v>37.02</v>
      </c>
      <c r="P30" s="59">
        <f t="shared" si="2"/>
        <v>4.11</v>
      </c>
      <c r="Q30" s="59">
        <f t="shared" si="2"/>
        <v>1.37</v>
      </c>
      <c r="R30" s="59">
        <f t="shared" si="2"/>
        <v>0.96</v>
      </c>
      <c r="S30" s="59">
        <f t="shared" si="2"/>
        <v>2.8</v>
      </c>
      <c r="T30" s="59">
        <f t="shared" si="2"/>
        <v>10.28</v>
      </c>
      <c r="U30" s="59">
        <f t="shared" si="2"/>
        <v>0.69</v>
      </c>
      <c r="V30" s="59">
        <f t="shared" si="2"/>
        <v>5.48</v>
      </c>
      <c r="W30" s="59">
        <f t="shared" si="2"/>
        <v>3.15</v>
      </c>
      <c r="X30" s="59">
        <f t="shared" si="2"/>
        <v>7.18</v>
      </c>
      <c r="Y30" s="59">
        <v>1</v>
      </c>
      <c r="Z30" s="59">
        <v>1.5</v>
      </c>
      <c r="AA30" s="59">
        <v>1</v>
      </c>
      <c r="AB30" s="155">
        <v>25</v>
      </c>
      <c r="AC30" s="103"/>
    </row>
    <row r="31" ht="15.6" spans="1:29">
      <c r="A31" s="48" t="s">
        <v>47</v>
      </c>
      <c r="B31" s="49"/>
      <c r="C31" s="50">
        <v>77</v>
      </c>
      <c r="D31" s="52">
        <v>770</v>
      </c>
      <c r="E31" s="52">
        <v>70</v>
      </c>
      <c r="F31" s="51">
        <v>250</v>
      </c>
      <c r="G31" s="51">
        <v>530</v>
      </c>
      <c r="H31" s="51">
        <v>200</v>
      </c>
      <c r="I31" s="52">
        <v>1480</v>
      </c>
      <c r="J31" s="51">
        <v>180</v>
      </c>
      <c r="K31" s="51">
        <v>750</v>
      </c>
      <c r="L31" s="52">
        <v>68</v>
      </c>
      <c r="M31" s="52">
        <v>43</v>
      </c>
      <c r="N31" s="51">
        <v>95</v>
      </c>
      <c r="O31" s="51">
        <v>45</v>
      </c>
      <c r="P31" s="59">
        <v>39</v>
      </c>
      <c r="Q31" s="59">
        <v>60</v>
      </c>
      <c r="R31" s="59">
        <v>220</v>
      </c>
      <c r="S31" s="59">
        <v>200</v>
      </c>
      <c r="T31" s="59">
        <v>220</v>
      </c>
      <c r="U31" s="59">
        <v>121</v>
      </c>
      <c r="V31" s="59">
        <v>90</v>
      </c>
      <c r="W31" s="59">
        <v>420</v>
      </c>
      <c r="X31" s="59">
        <v>120</v>
      </c>
      <c r="Y31" s="59">
        <v>47</v>
      </c>
      <c r="Z31" s="59">
        <v>16</v>
      </c>
      <c r="AA31" s="59">
        <v>12</v>
      </c>
      <c r="AB31" s="114">
        <v>11</v>
      </c>
      <c r="AC31" s="70"/>
    </row>
    <row r="32" ht="16.35" spans="1:29">
      <c r="A32" s="53" t="s">
        <v>48</v>
      </c>
      <c r="B32" s="54"/>
      <c r="C32" s="144">
        <f>C30*C31</f>
        <v>3311</v>
      </c>
      <c r="D32" s="144">
        <f>D30*D31</f>
        <v>1101.1</v>
      </c>
      <c r="E32" s="144">
        <f>E30*E31</f>
        <v>350</v>
      </c>
      <c r="F32" s="144">
        <f>F30*F31</f>
        <v>840</v>
      </c>
      <c r="G32" s="144">
        <f>G30*G31</f>
        <v>800.3</v>
      </c>
      <c r="H32" s="144">
        <f t="shared" ref="H32:AB32" si="3">H30*H31</f>
        <v>3000</v>
      </c>
      <c r="I32" s="144">
        <f t="shared" si="3"/>
        <v>133.2</v>
      </c>
      <c r="J32" s="144">
        <f t="shared" si="3"/>
        <v>72</v>
      </c>
      <c r="K32" s="144">
        <f t="shared" si="3"/>
        <v>300</v>
      </c>
      <c r="L32" s="144">
        <f t="shared" si="3"/>
        <v>279.48</v>
      </c>
      <c r="M32" s="144">
        <f t="shared" si="3"/>
        <v>282.94</v>
      </c>
      <c r="N32" s="144">
        <f t="shared" si="3"/>
        <v>1938</v>
      </c>
      <c r="O32" s="144">
        <f t="shared" si="3"/>
        <v>1665.9</v>
      </c>
      <c r="P32" s="144">
        <f t="shared" si="3"/>
        <v>160.29</v>
      </c>
      <c r="Q32" s="144">
        <f t="shared" si="3"/>
        <v>82.2</v>
      </c>
      <c r="R32" s="144">
        <f t="shared" si="3"/>
        <v>211.2</v>
      </c>
      <c r="S32" s="144">
        <f t="shared" si="3"/>
        <v>560</v>
      </c>
      <c r="T32" s="144">
        <f t="shared" si="3"/>
        <v>2261.6</v>
      </c>
      <c r="U32" s="144">
        <f t="shared" si="3"/>
        <v>83.49</v>
      </c>
      <c r="V32" s="144">
        <f t="shared" si="3"/>
        <v>493.2</v>
      </c>
      <c r="W32" s="144">
        <f t="shared" si="3"/>
        <v>1323</v>
      </c>
      <c r="X32" s="144">
        <f t="shared" si="3"/>
        <v>861.6</v>
      </c>
      <c r="Y32" s="144">
        <f t="shared" si="3"/>
        <v>47</v>
      </c>
      <c r="Z32" s="144">
        <f t="shared" si="3"/>
        <v>24</v>
      </c>
      <c r="AA32" s="144">
        <f t="shared" si="3"/>
        <v>12</v>
      </c>
      <c r="AB32" s="144">
        <f t="shared" si="3"/>
        <v>275</v>
      </c>
      <c r="AC32" s="71">
        <f>SUM(C32:AB32)</f>
        <v>20468.5</v>
      </c>
    </row>
    <row r="33" ht="15.6" spans="1:29">
      <c r="A33" s="56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>
        <f>AC32/AC2</f>
        <v>149.405109489051</v>
      </c>
    </row>
    <row r="34" customFormat="1" ht="27" customHeight="1" spans="2:2">
      <c r="B34" s="58" t="s">
        <v>74</v>
      </c>
    </row>
    <row r="35" customFormat="1" ht="27" customHeight="1" spans="2:2">
      <c r="B35" s="58" t="s">
        <v>75</v>
      </c>
    </row>
    <row r="36" customFormat="1" ht="27" customHeight="1" spans="2:2">
      <c r="B36" s="58" t="s">
        <v>76</v>
      </c>
    </row>
  </sheetData>
  <mergeCells count="41">
    <mergeCell ref="A1:AB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5"/>
  </mergeCells>
  <pageMargins left="0.0784722222222222" right="0.196527777777778" top="1.05069444444444" bottom="1.05069444444444" header="0.708333333333333" footer="0.786805555555556"/>
  <pageSetup paperSize="9" scale="70" orientation="landscape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Z37"/>
  <sheetViews>
    <sheetView workbookViewId="0">
      <pane ySplit="7" topLeftCell="A19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3" width="7.22222222222222" customWidth="1"/>
    <col min="4" max="4" width="6.44444444444444" customWidth="1"/>
    <col min="5" max="5" width="6.22222222222222" customWidth="1"/>
    <col min="6" max="6" width="6.11111111111111" customWidth="1"/>
    <col min="7" max="7" width="6.66666666666667" customWidth="1"/>
    <col min="8" max="8" width="7.33333333333333" style="104" customWidth="1"/>
    <col min="9" max="9" width="6.22222222222222" style="104" customWidth="1"/>
    <col min="10" max="11" width="6.11111111111111" customWidth="1"/>
    <col min="12" max="12" width="7.55555555555556" customWidth="1"/>
    <col min="13" max="13" width="6.33333333333333" customWidth="1"/>
    <col min="14" max="14" width="6.22222222222222" customWidth="1"/>
    <col min="15" max="16" width="6.11111111111111" customWidth="1"/>
    <col min="17" max="17" width="7" customWidth="1"/>
    <col min="18" max="18" width="7.11111111111111" customWidth="1"/>
    <col min="19" max="19" width="6" customWidth="1"/>
    <col min="20" max="20" width="6.22222222222222" customWidth="1"/>
    <col min="21" max="21" width="7.22222222222222" customWidth="1"/>
    <col min="22" max="22" width="6.11111111111111" customWidth="1"/>
    <col min="23" max="23" width="6" customWidth="1"/>
    <col min="24" max="24" width="5.33333333333333" customWidth="1"/>
    <col min="25" max="25" width="5" customWidth="1"/>
    <col min="26" max="26" width="8.66666666666667" customWidth="1"/>
  </cols>
  <sheetData>
    <row r="1" s="1" customFormat="1" ht="43" customHeight="1" spans="1:1">
      <c r="A1" s="1" t="s">
        <v>0</v>
      </c>
    </row>
    <row r="2" customHeight="1" spans="1:26">
      <c r="A2" s="105"/>
      <c r="B2" s="86" t="s">
        <v>148</v>
      </c>
      <c r="C2" s="5" t="s">
        <v>2</v>
      </c>
      <c r="D2" s="5" t="s">
        <v>3</v>
      </c>
      <c r="E2" s="5" t="s">
        <v>4</v>
      </c>
      <c r="F2" s="5" t="s">
        <v>81</v>
      </c>
      <c r="G2" s="5" t="s">
        <v>21</v>
      </c>
      <c r="H2" s="106" t="s">
        <v>8</v>
      </c>
      <c r="I2" s="106" t="s">
        <v>7</v>
      </c>
      <c r="J2" s="5" t="s">
        <v>129</v>
      </c>
      <c r="K2" s="5" t="s">
        <v>11</v>
      </c>
      <c r="L2" s="5" t="s">
        <v>82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80</v>
      </c>
      <c r="R2" s="5" t="s">
        <v>56</v>
      </c>
      <c r="S2" s="5" t="s">
        <v>19</v>
      </c>
      <c r="T2" s="5" t="s">
        <v>57</v>
      </c>
      <c r="U2" s="5" t="s">
        <v>149</v>
      </c>
      <c r="V2" s="5" t="s">
        <v>78</v>
      </c>
      <c r="W2" s="5" t="s">
        <v>86</v>
      </c>
      <c r="X2" s="5" t="s">
        <v>61</v>
      </c>
      <c r="Y2" s="79" t="s">
        <v>26</v>
      </c>
      <c r="Z2" s="118">
        <v>145</v>
      </c>
    </row>
    <row r="3" spans="1:26">
      <c r="A3" s="107"/>
      <c r="B3" s="87"/>
      <c r="C3" s="9"/>
      <c r="D3" s="9"/>
      <c r="E3" s="9"/>
      <c r="F3" s="9"/>
      <c r="G3" s="9"/>
      <c r="H3" s="108"/>
      <c r="I3" s="10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0"/>
      <c r="Z3" s="119"/>
    </row>
    <row r="4" spans="1:26">
      <c r="A4" s="107"/>
      <c r="B4" s="87"/>
      <c r="C4" s="9"/>
      <c r="D4" s="9"/>
      <c r="E4" s="9"/>
      <c r="F4" s="9"/>
      <c r="G4" s="9"/>
      <c r="H4" s="108"/>
      <c r="I4" s="10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0"/>
      <c r="Z4" s="119"/>
    </row>
    <row r="5" ht="12" customHeight="1" spans="1:26">
      <c r="A5" s="107"/>
      <c r="B5" s="87"/>
      <c r="C5" s="9"/>
      <c r="D5" s="9"/>
      <c r="E5" s="9"/>
      <c r="F5" s="9"/>
      <c r="G5" s="9"/>
      <c r="H5" s="108"/>
      <c r="I5" s="10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0"/>
      <c r="Z5" s="119"/>
    </row>
    <row r="6" spans="1:26">
      <c r="A6" s="107"/>
      <c r="B6" s="87"/>
      <c r="C6" s="9"/>
      <c r="D6" s="9"/>
      <c r="E6" s="9"/>
      <c r="F6" s="9"/>
      <c r="G6" s="9"/>
      <c r="H6" s="108"/>
      <c r="I6" s="10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0"/>
      <c r="Z6" s="119"/>
    </row>
    <row r="7" ht="28" customHeight="1" spans="1:26">
      <c r="A7" s="109"/>
      <c r="B7" s="89"/>
      <c r="C7" s="13"/>
      <c r="D7" s="13"/>
      <c r="E7" s="13"/>
      <c r="F7" s="13"/>
      <c r="G7" s="13"/>
      <c r="H7" s="110"/>
      <c r="I7" s="110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81"/>
      <c r="Z7" s="120"/>
    </row>
    <row r="8" ht="15" customHeight="1" spans="1:26">
      <c r="A8" s="111"/>
      <c r="B8" s="112"/>
      <c r="C8" s="113">
        <v>1</v>
      </c>
      <c r="D8" s="113">
        <v>2</v>
      </c>
      <c r="E8" s="113">
        <v>3</v>
      </c>
      <c r="F8" s="113">
        <v>4</v>
      </c>
      <c r="G8" s="113">
        <v>5</v>
      </c>
      <c r="H8" s="113">
        <v>6</v>
      </c>
      <c r="I8" s="113">
        <v>7</v>
      </c>
      <c r="J8" s="113">
        <v>8</v>
      </c>
      <c r="K8" s="113">
        <v>9</v>
      </c>
      <c r="L8" s="113">
        <v>10</v>
      </c>
      <c r="M8" s="113">
        <v>11</v>
      </c>
      <c r="N8" s="113">
        <v>12</v>
      </c>
      <c r="O8" s="113">
        <v>13</v>
      </c>
      <c r="P8" s="113">
        <v>14</v>
      </c>
      <c r="Q8" s="113">
        <v>15</v>
      </c>
      <c r="R8" s="113">
        <v>16</v>
      </c>
      <c r="S8" s="113">
        <v>17</v>
      </c>
      <c r="T8" s="113">
        <v>18</v>
      </c>
      <c r="U8" s="113">
        <v>19</v>
      </c>
      <c r="V8" s="113">
        <v>20</v>
      </c>
      <c r="W8" s="113">
        <v>21</v>
      </c>
      <c r="X8" s="113">
        <v>22</v>
      </c>
      <c r="Y8" s="113">
        <v>23</v>
      </c>
      <c r="Z8" s="121" t="s">
        <v>28</v>
      </c>
    </row>
    <row r="9" spans="1:26">
      <c r="A9" s="18" t="s">
        <v>29</v>
      </c>
      <c r="B9" s="19" t="s">
        <v>150</v>
      </c>
      <c r="C9" s="20"/>
      <c r="D9" s="21">
        <v>0.006</v>
      </c>
      <c r="E9" s="21">
        <v>0.0062</v>
      </c>
      <c r="F9" s="21">
        <v>0.038</v>
      </c>
      <c r="G9" s="21">
        <v>0.01</v>
      </c>
      <c r="H9" s="22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60"/>
      <c r="U9" s="60"/>
      <c r="V9" s="60"/>
      <c r="W9" s="60"/>
      <c r="X9" s="60"/>
      <c r="Y9" s="122"/>
      <c r="Z9" s="68" t="s">
        <v>64</v>
      </c>
    </row>
    <row r="10" spans="1:26">
      <c r="A10" s="23"/>
      <c r="B10" s="24" t="s">
        <v>65</v>
      </c>
      <c r="C10" s="25"/>
      <c r="D10" s="26"/>
      <c r="E10" s="26">
        <v>0.0084</v>
      </c>
      <c r="F10" s="26"/>
      <c r="G10" s="26"/>
      <c r="H10" s="27">
        <v>0.0006</v>
      </c>
      <c r="I10" s="27">
        <v>0.002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61"/>
      <c r="U10" s="61"/>
      <c r="V10" s="61"/>
      <c r="W10" s="61"/>
      <c r="X10" s="61"/>
      <c r="Y10" s="84"/>
      <c r="Z10" s="69"/>
    </row>
    <row r="11" spans="1:26">
      <c r="A11" s="23"/>
      <c r="B11" s="24" t="s">
        <v>129</v>
      </c>
      <c r="C11" s="25"/>
      <c r="D11" s="26"/>
      <c r="E11" s="26"/>
      <c r="F11" s="26"/>
      <c r="G11" s="26"/>
      <c r="H11" s="27"/>
      <c r="I11" s="27"/>
      <c r="J11" s="26">
        <v>0.025</v>
      </c>
      <c r="K11" s="26"/>
      <c r="L11" s="26"/>
      <c r="M11" s="26"/>
      <c r="N11" s="26"/>
      <c r="O11" s="26"/>
      <c r="P11" s="26"/>
      <c r="Q11" s="26"/>
      <c r="R11" s="26"/>
      <c r="S11" s="26"/>
      <c r="T11" s="61"/>
      <c r="U11" s="61"/>
      <c r="V11" s="61"/>
      <c r="W11" s="61"/>
      <c r="X11" s="61"/>
      <c r="Y11" s="84"/>
      <c r="Z11" s="69"/>
    </row>
    <row r="12" spans="1:26">
      <c r="A12" s="23"/>
      <c r="B12" s="24"/>
      <c r="C12" s="25"/>
      <c r="D12" s="26"/>
      <c r="E12" s="26"/>
      <c r="F12" s="26"/>
      <c r="G12" s="26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61"/>
      <c r="U12" s="61"/>
      <c r="V12" s="61"/>
      <c r="W12" s="61"/>
      <c r="X12" s="61"/>
      <c r="Y12" s="84"/>
      <c r="Z12" s="69"/>
    </row>
    <row r="13" ht="13.95" spans="1:26">
      <c r="A13" s="29"/>
      <c r="B13" s="30"/>
      <c r="C13" s="31"/>
      <c r="D13" s="32"/>
      <c r="E13" s="32"/>
      <c r="F13" s="32"/>
      <c r="G13" s="32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62"/>
      <c r="U13" s="62"/>
      <c r="V13" s="62"/>
      <c r="W13" s="62"/>
      <c r="X13" s="62"/>
      <c r="Y13" s="123"/>
      <c r="Z13" s="69"/>
    </row>
    <row r="14" spans="1:26">
      <c r="A14" s="18" t="s">
        <v>34</v>
      </c>
      <c r="B14" s="19" t="s">
        <v>82</v>
      </c>
      <c r="C14" s="20"/>
      <c r="D14" s="21"/>
      <c r="E14" s="21"/>
      <c r="F14" s="21"/>
      <c r="G14" s="21"/>
      <c r="H14" s="22"/>
      <c r="I14" s="22"/>
      <c r="J14" s="21"/>
      <c r="K14" s="21"/>
      <c r="L14" s="21">
        <v>0.152</v>
      </c>
      <c r="M14" s="21"/>
      <c r="N14" s="21"/>
      <c r="O14" s="21"/>
      <c r="P14" s="21"/>
      <c r="Q14" s="21"/>
      <c r="R14" s="21"/>
      <c r="S14" s="21"/>
      <c r="T14" s="60"/>
      <c r="U14" s="60"/>
      <c r="V14" s="60"/>
      <c r="W14" s="60"/>
      <c r="X14" s="60"/>
      <c r="Y14" s="122"/>
      <c r="Z14" s="69"/>
    </row>
    <row r="15" spans="1:26">
      <c r="A15" s="23"/>
      <c r="B15" s="24"/>
      <c r="C15" s="25"/>
      <c r="D15" s="26"/>
      <c r="E15" s="26"/>
      <c r="F15" s="26"/>
      <c r="G15" s="26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61"/>
      <c r="U15" s="61"/>
      <c r="V15" s="61"/>
      <c r="W15" s="61"/>
      <c r="X15" s="61"/>
      <c r="Y15" s="84"/>
      <c r="Z15" s="69"/>
    </row>
    <row r="16" spans="1:26">
      <c r="A16" s="23"/>
      <c r="B16" s="24"/>
      <c r="C16" s="25"/>
      <c r="D16" s="26"/>
      <c r="E16" s="26"/>
      <c r="F16" s="26"/>
      <c r="G16" s="26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61"/>
      <c r="U16" s="61"/>
      <c r="V16" s="61"/>
      <c r="W16" s="61"/>
      <c r="X16" s="61"/>
      <c r="Y16" s="84"/>
      <c r="Z16" s="69"/>
    </row>
    <row r="17" ht="13.95" spans="1:26">
      <c r="A17" s="34"/>
      <c r="B17" s="30"/>
      <c r="C17" s="35"/>
      <c r="D17" s="36"/>
      <c r="E17" s="36"/>
      <c r="F17" s="36"/>
      <c r="G17" s="36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63"/>
      <c r="U17" s="63"/>
      <c r="V17" s="63"/>
      <c r="W17" s="63"/>
      <c r="X17" s="63"/>
      <c r="Y17" s="124"/>
      <c r="Z17" s="69"/>
    </row>
    <row r="18" ht="26.4" spans="1:26">
      <c r="A18" s="38" t="s">
        <v>35</v>
      </c>
      <c r="B18" s="39" t="s">
        <v>151</v>
      </c>
      <c r="C18" s="20"/>
      <c r="D18" s="21">
        <v>0.0022</v>
      </c>
      <c r="E18" s="21"/>
      <c r="F18" s="21"/>
      <c r="G18" s="21"/>
      <c r="H18" s="22"/>
      <c r="I18" s="22"/>
      <c r="J18" s="21"/>
      <c r="K18" s="21"/>
      <c r="L18" s="21"/>
      <c r="M18" s="21">
        <v>0.089</v>
      </c>
      <c r="N18" s="21">
        <v>0.0103</v>
      </c>
      <c r="O18" s="21">
        <v>0.01</v>
      </c>
      <c r="P18" s="21">
        <v>0.002322</v>
      </c>
      <c r="Q18" s="21">
        <v>0.073</v>
      </c>
      <c r="R18" s="21"/>
      <c r="S18" s="21">
        <v>0.0104</v>
      </c>
      <c r="T18" s="60"/>
      <c r="U18" s="60"/>
      <c r="V18" s="60"/>
      <c r="W18" s="60"/>
      <c r="X18" s="60">
        <v>4</v>
      </c>
      <c r="Y18" s="122"/>
      <c r="Z18" s="69"/>
    </row>
    <row r="19" spans="1:26">
      <c r="A19" s="40"/>
      <c r="B19" s="41" t="s">
        <v>68</v>
      </c>
      <c r="C19" s="25"/>
      <c r="D19" s="26"/>
      <c r="E19" s="26"/>
      <c r="F19" s="26"/>
      <c r="G19" s="26"/>
      <c r="H19" s="27"/>
      <c r="I19" s="27"/>
      <c r="J19" s="26"/>
      <c r="K19" s="26"/>
      <c r="L19" s="26"/>
      <c r="M19" s="26"/>
      <c r="N19" s="26"/>
      <c r="O19" s="26">
        <v>0.015</v>
      </c>
      <c r="P19" s="26">
        <v>0.006444</v>
      </c>
      <c r="Q19" s="26">
        <v>0.074</v>
      </c>
      <c r="R19" s="26">
        <v>0.218</v>
      </c>
      <c r="S19" s="26"/>
      <c r="T19" s="61"/>
      <c r="U19" s="61"/>
      <c r="V19" s="61"/>
      <c r="W19" s="61"/>
      <c r="X19" s="61"/>
      <c r="Y19" s="84"/>
      <c r="Z19" s="69"/>
    </row>
    <row r="20" spans="1:26">
      <c r="A20" s="40"/>
      <c r="B20" s="41" t="s">
        <v>152</v>
      </c>
      <c r="C20" s="25"/>
      <c r="D20" s="26"/>
      <c r="E20" s="26"/>
      <c r="F20" s="26"/>
      <c r="G20" s="26"/>
      <c r="H20" s="27"/>
      <c r="I20" s="27"/>
      <c r="J20" s="26"/>
      <c r="K20" s="26"/>
      <c r="L20" s="26"/>
      <c r="M20" s="26"/>
      <c r="N20" s="26">
        <v>0.005</v>
      </c>
      <c r="O20" s="26"/>
      <c r="P20" s="26">
        <v>0.003</v>
      </c>
      <c r="Q20" s="26"/>
      <c r="R20" s="26"/>
      <c r="S20" s="26">
        <v>0.003</v>
      </c>
      <c r="T20" s="61"/>
      <c r="U20" s="61">
        <v>0.04</v>
      </c>
      <c r="V20" s="61"/>
      <c r="W20" s="61"/>
      <c r="X20" s="61"/>
      <c r="Y20" s="84"/>
      <c r="Z20" s="69"/>
    </row>
    <row r="21" spans="1:26">
      <c r="A21" s="40"/>
      <c r="B21" s="41" t="s">
        <v>153</v>
      </c>
      <c r="C21" s="25"/>
      <c r="D21" s="26"/>
      <c r="E21" s="26">
        <v>0.008</v>
      </c>
      <c r="F21" s="26"/>
      <c r="G21" s="26"/>
      <c r="H21" s="27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61">
        <v>0.0193</v>
      </c>
      <c r="U21" s="61"/>
      <c r="V21" s="61"/>
      <c r="W21" s="61"/>
      <c r="X21" s="61"/>
      <c r="Y21" s="84"/>
      <c r="Z21" s="69"/>
    </row>
    <row r="22" spans="1:26">
      <c r="A22" s="40"/>
      <c r="B22" s="28" t="s">
        <v>41</v>
      </c>
      <c r="C22" s="25"/>
      <c r="D22" s="26"/>
      <c r="E22" s="26"/>
      <c r="F22" s="26"/>
      <c r="G22" s="26"/>
      <c r="H22" s="27"/>
      <c r="I22" s="27"/>
      <c r="J22" s="26"/>
      <c r="K22" s="26">
        <v>0.0484</v>
      </c>
      <c r="L22" s="26"/>
      <c r="M22" s="26"/>
      <c r="N22" s="26"/>
      <c r="O22" s="26"/>
      <c r="P22" s="26"/>
      <c r="Q22" s="26"/>
      <c r="R22" s="26"/>
      <c r="S22" s="26"/>
      <c r="T22" s="61"/>
      <c r="U22" s="61"/>
      <c r="V22" s="61"/>
      <c r="W22" s="61"/>
      <c r="X22" s="61"/>
      <c r="Y22" s="84"/>
      <c r="Z22" s="69"/>
    </row>
    <row r="23" ht="13.95" spans="1:26">
      <c r="A23" s="43"/>
      <c r="B23" s="44"/>
      <c r="C23" s="31"/>
      <c r="D23" s="32"/>
      <c r="E23" s="32"/>
      <c r="F23" s="32"/>
      <c r="G23" s="32"/>
      <c r="H23" s="33"/>
      <c r="I23" s="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62"/>
      <c r="U23" s="62"/>
      <c r="V23" s="62"/>
      <c r="W23" s="62"/>
      <c r="X23" s="62"/>
      <c r="Y23" s="123"/>
      <c r="Z23" s="69"/>
    </row>
    <row r="24" spans="1:26">
      <c r="A24" s="38" t="s">
        <v>42</v>
      </c>
      <c r="B24" s="19" t="s">
        <v>154</v>
      </c>
      <c r="C24" s="20">
        <v>0.1517</v>
      </c>
      <c r="D24" s="21"/>
      <c r="E24" s="21">
        <v>0.0063</v>
      </c>
      <c r="F24" s="21"/>
      <c r="G24" s="21"/>
      <c r="H24" s="22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60"/>
      <c r="U24" s="60"/>
      <c r="V24" s="60">
        <v>0.025</v>
      </c>
      <c r="W24" s="60"/>
      <c r="X24" s="60"/>
      <c r="Y24" s="122"/>
      <c r="Z24" s="69"/>
    </row>
    <row r="25" spans="1:26">
      <c r="A25" s="40"/>
      <c r="B25" s="24" t="s">
        <v>73</v>
      </c>
      <c r="C25" s="25"/>
      <c r="D25" s="26"/>
      <c r="E25" s="26">
        <v>0.0072</v>
      </c>
      <c r="F25" s="26"/>
      <c r="G25" s="26"/>
      <c r="H25" s="27">
        <v>0.0006</v>
      </c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61"/>
      <c r="U25" s="61"/>
      <c r="V25" s="61"/>
      <c r="W25" s="61"/>
      <c r="X25" s="61"/>
      <c r="Y25" s="84"/>
      <c r="Z25" s="69"/>
    </row>
    <row r="26" spans="1:26">
      <c r="A26" s="40"/>
      <c r="B26" s="24"/>
      <c r="C26" s="25"/>
      <c r="D26" s="26"/>
      <c r="E26" s="26"/>
      <c r="F26" s="26"/>
      <c r="G26" s="26"/>
      <c r="H26" s="27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61"/>
      <c r="U26" s="61"/>
      <c r="V26" s="61"/>
      <c r="W26" s="61"/>
      <c r="X26" s="61"/>
      <c r="Y26" s="84"/>
      <c r="Z26" s="69"/>
    </row>
    <row r="27" ht="13.95" spans="1:26">
      <c r="A27" s="40"/>
      <c r="B27" s="24"/>
      <c r="C27" s="25"/>
      <c r="D27" s="26"/>
      <c r="E27" s="26"/>
      <c r="F27" s="26"/>
      <c r="G27" s="26"/>
      <c r="H27" s="27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61"/>
      <c r="U27" s="61"/>
      <c r="V27" s="61"/>
      <c r="W27" s="61"/>
      <c r="X27" s="61"/>
      <c r="Y27" s="84"/>
      <c r="Z27" s="82"/>
    </row>
    <row r="28" ht="13.95" spans="1:26">
      <c r="A28" s="43"/>
      <c r="B28" s="30"/>
      <c r="C28" s="31"/>
      <c r="D28" s="32"/>
      <c r="E28" s="32"/>
      <c r="F28" s="32"/>
      <c r="G28" s="32"/>
      <c r="H28" s="33"/>
      <c r="I28" s="3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62"/>
      <c r="U28" s="62"/>
      <c r="V28" s="62"/>
      <c r="W28" s="62">
        <v>0.38</v>
      </c>
      <c r="X28" s="62"/>
      <c r="Y28" s="123">
        <v>1</v>
      </c>
      <c r="Z28" s="125"/>
    </row>
    <row r="29" ht="15.6" spans="1:26">
      <c r="A29" s="46" t="s">
        <v>45</v>
      </c>
      <c r="B29" s="47"/>
      <c r="C29" s="20">
        <f t="shared" ref="C29:Y29" si="0">SUM(C9:C28)</f>
        <v>0.1517</v>
      </c>
      <c r="D29" s="21">
        <f t="shared" si="0"/>
        <v>0.0082</v>
      </c>
      <c r="E29" s="21">
        <f t="shared" si="0"/>
        <v>0.0361</v>
      </c>
      <c r="F29" s="21">
        <f t="shared" si="0"/>
        <v>0.038</v>
      </c>
      <c r="G29" s="21">
        <f t="shared" si="0"/>
        <v>0.01</v>
      </c>
      <c r="H29" s="21">
        <f t="shared" si="0"/>
        <v>0.0012</v>
      </c>
      <c r="I29" s="21">
        <f t="shared" si="0"/>
        <v>0.002</v>
      </c>
      <c r="J29" s="21">
        <f t="shared" si="0"/>
        <v>0.025</v>
      </c>
      <c r="K29" s="21">
        <f t="shared" si="0"/>
        <v>0.0484</v>
      </c>
      <c r="L29" s="21">
        <f t="shared" si="0"/>
        <v>0.152</v>
      </c>
      <c r="M29" s="21">
        <f t="shared" si="0"/>
        <v>0.089</v>
      </c>
      <c r="N29" s="21">
        <f t="shared" si="0"/>
        <v>0.0153</v>
      </c>
      <c r="O29" s="21">
        <f t="shared" si="0"/>
        <v>0.025</v>
      </c>
      <c r="P29" s="21">
        <f t="shared" si="0"/>
        <v>0.011766</v>
      </c>
      <c r="Q29" s="21">
        <f t="shared" si="0"/>
        <v>0.147</v>
      </c>
      <c r="R29" s="21">
        <f t="shared" si="0"/>
        <v>0.218</v>
      </c>
      <c r="S29" s="21">
        <f t="shared" si="0"/>
        <v>0.0134</v>
      </c>
      <c r="T29" s="21">
        <f t="shared" si="0"/>
        <v>0.0193</v>
      </c>
      <c r="U29" s="21">
        <f t="shared" si="0"/>
        <v>0.04</v>
      </c>
      <c r="V29" s="21">
        <f t="shared" si="0"/>
        <v>0.025</v>
      </c>
      <c r="W29" s="126">
        <v>0.38</v>
      </c>
      <c r="X29" s="126">
        <f>SUM(X9:X28)</f>
        <v>4</v>
      </c>
      <c r="Y29" s="127">
        <f>SUM(Y9:Y28)</f>
        <v>1</v>
      </c>
      <c r="Z29" s="19"/>
    </row>
    <row r="30" ht="15.6" hidden="1" spans="1:26">
      <c r="A30" s="48" t="s">
        <v>46</v>
      </c>
      <c r="B30" s="49"/>
      <c r="C30" s="114">
        <f>145*C29</f>
        <v>21.9965</v>
      </c>
      <c r="D30" s="114">
        <f t="shared" ref="D30:AB30" si="1">145*D29</f>
        <v>1.189</v>
      </c>
      <c r="E30" s="114">
        <f t="shared" si="1"/>
        <v>5.2345</v>
      </c>
      <c r="F30" s="114">
        <f t="shared" si="1"/>
        <v>5.51</v>
      </c>
      <c r="G30" s="114">
        <f t="shared" si="1"/>
        <v>1.45</v>
      </c>
      <c r="H30" s="114">
        <f t="shared" si="1"/>
        <v>0.174</v>
      </c>
      <c r="I30" s="114">
        <f t="shared" si="1"/>
        <v>0.29</v>
      </c>
      <c r="J30" s="114">
        <f t="shared" si="1"/>
        <v>3.625</v>
      </c>
      <c r="K30" s="114">
        <f t="shared" si="1"/>
        <v>7.018</v>
      </c>
      <c r="L30" s="114">
        <f t="shared" si="1"/>
        <v>22.04</v>
      </c>
      <c r="M30" s="114">
        <f t="shared" si="1"/>
        <v>12.905</v>
      </c>
      <c r="N30" s="114">
        <f t="shared" si="1"/>
        <v>2.2185</v>
      </c>
      <c r="O30" s="114">
        <f t="shared" si="1"/>
        <v>3.625</v>
      </c>
      <c r="P30" s="114">
        <f t="shared" si="1"/>
        <v>1.70607</v>
      </c>
      <c r="Q30" s="114">
        <f t="shared" si="1"/>
        <v>21.315</v>
      </c>
      <c r="R30" s="114">
        <f t="shared" si="1"/>
        <v>31.61</v>
      </c>
      <c r="S30" s="114">
        <f t="shared" si="1"/>
        <v>1.943</v>
      </c>
      <c r="T30" s="114">
        <f t="shared" si="1"/>
        <v>2.7985</v>
      </c>
      <c r="U30" s="114">
        <f t="shared" si="1"/>
        <v>5.8</v>
      </c>
      <c r="V30" s="114">
        <f t="shared" si="1"/>
        <v>3.625</v>
      </c>
      <c r="W30" s="114">
        <f t="shared" si="1"/>
        <v>55.1</v>
      </c>
      <c r="X30" s="114">
        <v>4</v>
      </c>
      <c r="Y30" s="114">
        <v>1</v>
      </c>
      <c r="Z30" s="24">
        <f>74*Z29</f>
        <v>0</v>
      </c>
    </row>
    <row r="31" ht="15.6" spans="1:26">
      <c r="A31" s="48" t="s">
        <v>46</v>
      </c>
      <c r="B31" s="49"/>
      <c r="C31" s="50">
        <f t="shared" ref="C31:Y31" si="2">ROUND(C30,2)</f>
        <v>22</v>
      </c>
      <c r="D31" s="51">
        <f t="shared" si="2"/>
        <v>1.19</v>
      </c>
      <c r="E31" s="51">
        <f t="shared" si="2"/>
        <v>5.23</v>
      </c>
      <c r="F31" s="51">
        <f t="shared" si="2"/>
        <v>5.51</v>
      </c>
      <c r="G31" s="51">
        <f t="shared" si="2"/>
        <v>1.45</v>
      </c>
      <c r="H31" s="115">
        <f t="shared" si="2"/>
        <v>0.17</v>
      </c>
      <c r="I31" s="115">
        <f t="shared" si="2"/>
        <v>0.29</v>
      </c>
      <c r="J31" s="51">
        <f t="shared" si="2"/>
        <v>3.63</v>
      </c>
      <c r="K31" s="51">
        <f t="shared" si="2"/>
        <v>7.02</v>
      </c>
      <c r="L31" s="51">
        <f t="shared" si="2"/>
        <v>22.04</v>
      </c>
      <c r="M31" s="51">
        <f t="shared" si="2"/>
        <v>12.91</v>
      </c>
      <c r="N31" s="59">
        <f t="shared" si="2"/>
        <v>2.22</v>
      </c>
      <c r="O31" s="59">
        <f t="shared" si="2"/>
        <v>3.63</v>
      </c>
      <c r="P31" s="59">
        <f t="shared" si="2"/>
        <v>1.71</v>
      </c>
      <c r="Q31" s="59">
        <f t="shared" si="2"/>
        <v>21.32</v>
      </c>
      <c r="R31" s="59">
        <f t="shared" si="2"/>
        <v>31.61</v>
      </c>
      <c r="S31" s="59">
        <f t="shared" si="2"/>
        <v>1.94</v>
      </c>
      <c r="T31" s="59">
        <f t="shared" si="2"/>
        <v>2.8</v>
      </c>
      <c r="U31" s="59">
        <f t="shared" si="2"/>
        <v>5.8</v>
      </c>
      <c r="V31" s="59">
        <f t="shared" si="2"/>
        <v>3.63</v>
      </c>
      <c r="W31" s="84">
        <v>0.38</v>
      </c>
      <c r="X31" s="84">
        <v>4</v>
      </c>
      <c r="Y31" s="84">
        <v>1</v>
      </c>
      <c r="Z31" s="24"/>
    </row>
    <row r="32" ht="15.6" spans="1:26">
      <c r="A32" s="48" t="s">
        <v>47</v>
      </c>
      <c r="B32" s="49"/>
      <c r="C32" s="50">
        <v>77</v>
      </c>
      <c r="D32" s="52">
        <v>770</v>
      </c>
      <c r="E32" s="52">
        <v>70</v>
      </c>
      <c r="F32" s="51">
        <v>105</v>
      </c>
      <c r="G32" s="51">
        <v>530</v>
      </c>
      <c r="H32" s="52">
        <v>1480</v>
      </c>
      <c r="I32" s="51">
        <v>180</v>
      </c>
      <c r="J32" s="51">
        <v>145</v>
      </c>
      <c r="K32" s="52">
        <v>43</v>
      </c>
      <c r="L32" s="51">
        <v>104.444</v>
      </c>
      <c r="M32" s="51">
        <v>45</v>
      </c>
      <c r="N32" s="59">
        <v>39</v>
      </c>
      <c r="O32" s="59">
        <v>60</v>
      </c>
      <c r="P32" s="59">
        <v>220</v>
      </c>
      <c r="Q32" s="59">
        <v>220</v>
      </c>
      <c r="R32" s="59">
        <v>59</v>
      </c>
      <c r="S32" s="59">
        <v>90</v>
      </c>
      <c r="T32" s="59">
        <v>200</v>
      </c>
      <c r="U32" s="59">
        <v>200</v>
      </c>
      <c r="V32" s="59">
        <v>48</v>
      </c>
      <c r="W32" s="84">
        <v>360</v>
      </c>
      <c r="X32" s="84">
        <v>11</v>
      </c>
      <c r="Y32" s="84">
        <v>12</v>
      </c>
      <c r="Z32" s="70"/>
    </row>
    <row r="33" ht="16.35" spans="1:26">
      <c r="A33" s="53" t="s">
        <v>48</v>
      </c>
      <c r="B33" s="54"/>
      <c r="C33" s="55">
        <f t="shared" ref="C33:AB33" si="3">C31*C32</f>
        <v>1694</v>
      </c>
      <c r="D33" s="55">
        <f t="shared" si="3"/>
        <v>916.3</v>
      </c>
      <c r="E33" s="55">
        <f t="shared" si="3"/>
        <v>366.1</v>
      </c>
      <c r="F33" s="55">
        <f t="shared" si="3"/>
        <v>578.55</v>
      </c>
      <c r="G33" s="55">
        <f t="shared" si="3"/>
        <v>768.5</v>
      </c>
      <c r="H33" s="55">
        <f t="shared" si="3"/>
        <v>251.6</v>
      </c>
      <c r="I33" s="55">
        <f t="shared" si="3"/>
        <v>52.2</v>
      </c>
      <c r="J33" s="55">
        <f t="shared" si="3"/>
        <v>526.35</v>
      </c>
      <c r="K33" s="55">
        <f t="shared" si="3"/>
        <v>301.86</v>
      </c>
      <c r="L33" s="55">
        <v>2303</v>
      </c>
      <c r="M33" s="55">
        <f t="shared" si="3"/>
        <v>580.95</v>
      </c>
      <c r="N33" s="55">
        <f t="shared" si="3"/>
        <v>86.58</v>
      </c>
      <c r="O33" s="55">
        <f t="shared" si="3"/>
        <v>217.8</v>
      </c>
      <c r="P33" s="55">
        <f t="shared" si="3"/>
        <v>376.2</v>
      </c>
      <c r="Q33" s="55">
        <f t="shared" si="3"/>
        <v>4690.4</v>
      </c>
      <c r="R33" s="55">
        <f t="shared" si="3"/>
        <v>1864.99</v>
      </c>
      <c r="S33" s="55">
        <f t="shared" si="3"/>
        <v>174.6</v>
      </c>
      <c r="T33" s="55">
        <f t="shared" si="3"/>
        <v>560</v>
      </c>
      <c r="U33" s="55">
        <f t="shared" si="3"/>
        <v>1160</v>
      </c>
      <c r="V33" s="55">
        <f t="shared" si="3"/>
        <v>174.24</v>
      </c>
      <c r="W33" s="55">
        <f t="shared" si="3"/>
        <v>136.8</v>
      </c>
      <c r="X33" s="55">
        <f t="shared" si="3"/>
        <v>44</v>
      </c>
      <c r="Y33" s="55">
        <f t="shared" si="3"/>
        <v>12</v>
      </c>
      <c r="Z33" s="71">
        <f>SUM(C33:Y33)</f>
        <v>17837.02</v>
      </c>
    </row>
    <row r="34" ht="15.6" spans="1:26">
      <c r="A34" s="56"/>
      <c r="B34" s="56"/>
      <c r="C34" s="77"/>
      <c r="D34" s="77"/>
      <c r="E34" s="77"/>
      <c r="F34" s="77"/>
      <c r="G34" s="77"/>
      <c r="H34" s="117"/>
      <c r="I34" s="11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57">
        <f>Z33/Z2</f>
        <v>123.013931034483</v>
      </c>
    </row>
    <row r="35" customFormat="1" ht="27" customHeight="1" spans="2:13">
      <c r="B35" s="58" t="s">
        <v>74</v>
      </c>
      <c r="M35" s="57"/>
    </row>
    <row r="36" customFormat="1" ht="27" customHeight="1" spans="2:13">
      <c r="B36" s="58" t="s">
        <v>75</v>
      </c>
      <c r="M36" s="57"/>
    </row>
    <row r="37" customFormat="1" ht="27" customHeight="1" spans="2:2">
      <c r="B37" s="58" t="s">
        <v>76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LibreOffice/6.4.3.2$Windows_X86_64 LibreOffice_project/747b5d0ebf89f41c860ec2a39efd7cb15b54f2d8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01.03</vt:lpstr>
      <vt:lpstr>02.03.</vt:lpstr>
      <vt:lpstr>03.03</vt:lpstr>
      <vt:lpstr>04.03</vt:lpstr>
      <vt:lpstr>05.03</vt:lpstr>
      <vt:lpstr>09.03</vt:lpstr>
      <vt:lpstr>10.03</vt:lpstr>
      <vt:lpstr>11.03.</vt:lpstr>
      <vt:lpstr>14.03</vt:lpstr>
      <vt:lpstr>15.03</vt:lpstr>
      <vt:lpstr>16.03</vt:lpstr>
      <vt:lpstr>17.03</vt:lpstr>
      <vt:lpstr>18,03</vt:lpstr>
      <vt:lpstr>21.03</vt:lpstr>
      <vt:lpstr>22.03</vt:lpstr>
      <vt:lpstr>23.03</vt:lpstr>
      <vt:lpstr>24.03</vt:lpstr>
      <vt:lpstr>25.03</vt:lpstr>
      <vt:lpstr>28.03</vt:lpstr>
      <vt:lpstr>29.03.</vt:lpstr>
      <vt:lpstr>30.03</vt:lpstr>
      <vt:lpstr>31.03.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</cp:lastModifiedBy>
  <cp:revision>0</cp:revision>
  <dcterms:created xsi:type="dcterms:W3CDTF">2021-06-07T14:56:00Z</dcterms:created>
  <dcterms:modified xsi:type="dcterms:W3CDTF">2022-04-04T08:01:43Z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1049-11.2.0.11042</vt:lpwstr>
  </property>
  <property fmtid="{D5CDD505-2E9C-101B-9397-08002B2CF9AE}" pid="3" name="ICV">
    <vt:lpwstr>D6D7D1D076EA40628C448739A02D3F54</vt:lpwstr>
  </property>
</Properties>
</file>