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3040" windowHeight="9215" tabRatio="500" firstSheet="12" activeTab="20"/>
  </bookViews>
  <sheets>
    <sheet name="01.07" sheetId="73" r:id="rId1"/>
    <sheet name="04.07" sheetId="103" r:id="rId2"/>
    <sheet name="05.07" sheetId="112" r:id="rId3"/>
    <sheet name="06.07" sheetId="93" r:id="rId4"/>
    <sheet name="07.07." sheetId="113" r:id="rId5"/>
    <sheet name="08.07." sheetId="114" r:id="rId6"/>
    <sheet name="11.07" sheetId="115" r:id="rId7"/>
    <sheet name="12.07." sheetId="116" r:id="rId8"/>
    <sheet name="13.07" sheetId="58" r:id="rId9"/>
    <sheet name="14.07" sheetId="109" r:id="rId10"/>
    <sheet name="15.07" sheetId="108" r:id="rId11"/>
    <sheet name="18.07." sheetId="102" r:id="rId12"/>
    <sheet name="19.07" sheetId="104" r:id="rId13"/>
    <sheet name="20.07." sheetId="94" r:id="rId14"/>
    <sheet name="21.07." sheetId="117" r:id="rId15"/>
    <sheet name="22.07" sheetId="97" r:id="rId16"/>
    <sheet name="25.07" sheetId="106" r:id="rId17"/>
    <sheet name="26.07" sheetId="119" r:id="rId18"/>
    <sheet name="27.07" sheetId="121" r:id="rId19"/>
    <sheet name="28.07" sheetId="122" r:id="rId20"/>
    <sheet name="29.07" sheetId="123" r:id="rId21"/>
  </sheets>
  <calcPr calcId="144525" refMode="R1C1"/>
</workbook>
</file>

<file path=xl/sharedStrings.xml><?xml version="1.0" encoding="utf-8"?>
<sst xmlns="http://schemas.openxmlformats.org/spreadsheetml/2006/main" count="1053" uniqueCount="189">
  <si>
    <t>Количество продуктов питания, подлежащих закладке на 1 человека</t>
  </si>
  <si>
    <t xml:space="preserve">01 июля  2022                                    84 чел                            </t>
  </si>
  <si>
    <t>Молоко</t>
  </si>
  <si>
    <t>Масло сливочное</t>
  </si>
  <si>
    <t>Сахар</t>
  </si>
  <si>
    <t>Пшено</t>
  </si>
  <si>
    <t>Рыба Минтай</t>
  </si>
  <si>
    <t>Чай</t>
  </si>
  <si>
    <t>Хлеб пшеничный</t>
  </si>
  <si>
    <t>Хлеб ржаной</t>
  </si>
  <si>
    <t>Сухофрукты</t>
  </si>
  <si>
    <t>Картофель</t>
  </si>
  <si>
    <t>Лук</t>
  </si>
  <si>
    <t>Морковь</t>
  </si>
  <si>
    <t>Масло растительное</t>
  </si>
  <si>
    <t>Рыба Горбуша</t>
  </si>
  <si>
    <t>Сметана</t>
  </si>
  <si>
    <t>Яблоко</t>
  </si>
  <si>
    <t>Грудка куриная</t>
  </si>
  <si>
    <t>Вафли</t>
  </si>
  <si>
    <t>Мука</t>
  </si>
  <si>
    <t>Яйца</t>
  </si>
  <si>
    <t>Соль</t>
  </si>
  <si>
    <t>человек</t>
  </si>
  <si>
    <r>
      <rPr>
        <b/>
        <sz val="12"/>
        <rFont val="Times New Roman"/>
        <charset val="204"/>
      </rPr>
      <t>1 завтрак</t>
    </r>
    <r>
      <rPr>
        <sz val="12"/>
        <rFont val="Times New Roman"/>
        <charset val="204"/>
      </rPr>
      <t xml:space="preserve"> </t>
    </r>
  </si>
  <si>
    <t>Каша пшенная молочная</t>
  </si>
  <si>
    <t>Выдано 21 н.ед</t>
  </si>
  <si>
    <t xml:space="preserve">Чай с сахаром </t>
  </si>
  <si>
    <t xml:space="preserve">Хлеб с маслом </t>
  </si>
  <si>
    <t>2 завтрак</t>
  </si>
  <si>
    <t>Обед</t>
  </si>
  <si>
    <t>Суп рыбный со сметаной</t>
  </si>
  <si>
    <t>Гуляш мясной</t>
  </si>
  <si>
    <t>Картофельное пюре</t>
  </si>
  <si>
    <t>Компот из сухофруктов</t>
  </si>
  <si>
    <t>Хлеб</t>
  </si>
  <si>
    <t>Полдник</t>
  </si>
  <si>
    <t>Омлет</t>
  </si>
  <si>
    <t>Вафли Артек</t>
  </si>
  <si>
    <t>Итого на человека</t>
  </si>
  <si>
    <t>Итого к выдаче</t>
  </si>
  <si>
    <t>Цена</t>
  </si>
  <si>
    <t>На сумму</t>
  </si>
  <si>
    <t>Заведующий МДОУ ________________ Е.А. Бабенко                                                                                                                         Повар ______________ Н.М.Газарова</t>
  </si>
  <si>
    <t>«Детский сад «Ферзиковский»» МР «Ферзиковский район»                                                                                                                Повар ______________ Л.М.Абрамкина</t>
  </si>
  <si>
    <t xml:space="preserve">                                                                                                                                                                                                                       Завхоз ______________ Л.Ф.Греян</t>
  </si>
  <si>
    <t xml:space="preserve">04 июля 2022                                 76 чел                            </t>
  </si>
  <si>
    <t>Геркулес</t>
  </si>
  <si>
    <t>Какао</t>
  </si>
  <si>
    <t>Ягода</t>
  </si>
  <si>
    <t xml:space="preserve">Грудка куриная </t>
  </si>
  <si>
    <t>Окорок свиной</t>
  </si>
  <si>
    <t>Говядина</t>
  </si>
  <si>
    <t>Капуста квашенная</t>
  </si>
  <si>
    <t>Макароны</t>
  </si>
  <si>
    <t>яйцо</t>
  </si>
  <si>
    <t>Ванилин</t>
  </si>
  <si>
    <t>Дрожжи</t>
  </si>
  <si>
    <t xml:space="preserve">Каша овсянная молочная </t>
  </si>
  <si>
    <t>Выдано 24 н.ед</t>
  </si>
  <si>
    <t>Чай с сахаром</t>
  </si>
  <si>
    <t>Щи из квашенной капусты</t>
  </si>
  <si>
    <t>Макароны с тушенным мясом</t>
  </si>
  <si>
    <t>Компот из ягод и яблок</t>
  </si>
  <si>
    <t>Булочка с сахаром</t>
  </si>
  <si>
    <t>Какао с молоком</t>
  </si>
  <si>
    <t>«Детский сад «Ферзиковский»» МР «Ферзиковский район»                                                                                                                Повар ______________ А.Н.Василькова</t>
  </si>
  <si>
    <t xml:space="preserve">05 июля                                          79 чел                            </t>
  </si>
  <si>
    <t>Рис</t>
  </si>
  <si>
    <t>Сыр</t>
  </si>
  <si>
    <t>Грудка</t>
  </si>
  <si>
    <t>Томатная паста</t>
  </si>
  <si>
    <t>Лимонная кмслота</t>
  </si>
  <si>
    <t>Каша молочная "Дружба"</t>
  </si>
  <si>
    <t>Свекольник с мясом и сметаной</t>
  </si>
  <si>
    <t>Рыбные биточки, тушенные с овощами в сметанном соусе</t>
  </si>
  <si>
    <t>картофельное пюре</t>
  </si>
  <si>
    <t>Макароны с сыром</t>
  </si>
  <si>
    <t xml:space="preserve">06 июля 2022                                82 чел                            </t>
  </si>
  <si>
    <t>Вермишель</t>
  </si>
  <si>
    <t>Манка</t>
  </si>
  <si>
    <t>Бананы</t>
  </si>
  <si>
    <t>Капуста</t>
  </si>
  <si>
    <t>Творог</t>
  </si>
  <si>
    <t>Яйцо</t>
  </si>
  <si>
    <t>Суп вермишелевый молочный</t>
  </si>
  <si>
    <t>Чай с  сахаром</t>
  </si>
  <si>
    <t>Суп картофельный с клецками</t>
  </si>
  <si>
    <t xml:space="preserve">Лненивые голубцы </t>
  </si>
  <si>
    <t>Рис отварной</t>
  </si>
  <si>
    <t>Компот из сухофруктов с добавлением свежих яблок</t>
  </si>
  <si>
    <t>Запеканка творожная</t>
  </si>
  <si>
    <t>Соус сметанный</t>
  </si>
  <si>
    <t xml:space="preserve">07 июля  2022                                 84 чел                            </t>
  </si>
  <si>
    <t>Гречка</t>
  </si>
  <si>
    <t>Помидоры</t>
  </si>
  <si>
    <t>Свекла</t>
  </si>
  <si>
    <t>Огурцы</t>
  </si>
  <si>
    <t>Лимонная кислота</t>
  </si>
  <si>
    <t>Ванилиин</t>
  </si>
  <si>
    <t xml:space="preserve">Каша гречневая молочная </t>
  </si>
  <si>
    <t>Выдано 26 н.ед</t>
  </si>
  <si>
    <t>Борщ с мясом и сметаной</t>
  </si>
  <si>
    <t>Карофельная запеканка</t>
  </si>
  <si>
    <t>Салат из свежих томатов и огурцов</t>
  </si>
  <si>
    <t>Булочка с творогом</t>
  </si>
  <si>
    <t xml:space="preserve">08 июля  2022                                    74 чел                            </t>
  </si>
  <si>
    <t>Огурцы свежие</t>
  </si>
  <si>
    <t>Вафелька</t>
  </si>
  <si>
    <t>Каша манная молочная</t>
  </si>
  <si>
    <t>,</t>
  </si>
  <si>
    <t>Тефтели тушенные с овощами</t>
  </si>
  <si>
    <t>Гречка отварная</t>
  </si>
  <si>
    <t>Сала из свежих томатов и огурцов</t>
  </si>
  <si>
    <t>Компот из сухофруктов сдобавлением свежих яблок</t>
  </si>
  <si>
    <t xml:space="preserve">11 июля  2022                                     75 чел                            </t>
  </si>
  <si>
    <t>Огурцы соленые</t>
  </si>
  <si>
    <t>Перловка</t>
  </si>
  <si>
    <t>Повидло</t>
  </si>
  <si>
    <t>Выдано 22 н.ед</t>
  </si>
  <si>
    <t>Хлеб с маслом</t>
  </si>
  <si>
    <t>Рассолльник с мясом и сметаной</t>
  </si>
  <si>
    <t>Гуляш мясной с макаронами</t>
  </si>
  <si>
    <t>Оладьи с повидлом</t>
  </si>
  <si>
    <t xml:space="preserve">12 июля  2022                                 76 чел                            </t>
  </si>
  <si>
    <t>Сок</t>
  </si>
  <si>
    <t>Выдано 25 н.ед</t>
  </si>
  <si>
    <t>Биточки рыбные тушенные с овощами в сметанном соусе</t>
  </si>
  <si>
    <t>Пюре картофельное</t>
  </si>
  <si>
    <t xml:space="preserve">13 июля 2022                                77 чел                            </t>
  </si>
  <si>
    <t>Горох</t>
  </si>
  <si>
    <t>Суп гороховый с мясом</t>
  </si>
  <si>
    <t>Ленивые голубцы с рисом</t>
  </si>
  <si>
    <t xml:space="preserve">14 июля 2021                                44 чел                            </t>
  </si>
  <si>
    <t>Крахмал</t>
  </si>
  <si>
    <t>Каша гречневая молочная</t>
  </si>
  <si>
    <t>Выдано 23 н.ед</t>
  </si>
  <si>
    <t>Плов с курицей</t>
  </si>
  <si>
    <t>Биточки манные</t>
  </si>
  <si>
    <t>Соус ягодный</t>
  </si>
  <si>
    <t xml:space="preserve">15 июля  2022                                    41 чел                            </t>
  </si>
  <si>
    <t>Тефтели, тушенные в сметанном соусе с овощами</t>
  </si>
  <si>
    <t>Макароны отварные</t>
  </si>
  <si>
    <t>Компот из фруктов и ягод</t>
  </si>
  <si>
    <t>Вафелька Артек</t>
  </si>
  <si>
    <t xml:space="preserve">18 июля  2022                                 34 чел                            </t>
  </si>
  <si>
    <t>Каша молочная манная</t>
  </si>
  <si>
    <t>Выдано 19 н.ед</t>
  </si>
  <si>
    <t>Суп крестьянский  с гречкой</t>
  </si>
  <si>
    <t>Капуста тушенная с мясом</t>
  </si>
  <si>
    <t>Компот из  яблок и ягод</t>
  </si>
  <si>
    <t>Макароны с маслом и сыром</t>
  </si>
  <si>
    <t xml:space="preserve">19 июля   2022                                    33 чел                            </t>
  </si>
  <si>
    <t>Каша рисовая молочная</t>
  </si>
  <si>
    <t>Рыбные биточки тушенные в сметанном соусе с овощами</t>
  </si>
  <si>
    <t>Булочка домашняя с сахаром</t>
  </si>
  <si>
    <t>Заведующий МДОУ ________________ Е.А. Бабенко                                                                                                                         Повар ______________ О.В Ефременкова</t>
  </si>
  <si>
    <t>«Детский сад «Ферзиковский»» МР «Ферзиковский район»                                                                                                                  Повар ______________ Л.М.Абрамкина</t>
  </si>
  <si>
    <t xml:space="preserve">                                                                                                                                                                                                                          Завхоз ______________ Л.Ф.Греян</t>
  </si>
  <si>
    <t xml:space="preserve">20 июля 2022                                 26 чел                            </t>
  </si>
  <si>
    <t>Каша овсянная молочная</t>
  </si>
  <si>
    <t>Борщ с мясом и со свежей капустой</t>
  </si>
  <si>
    <t xml:space="preserve">21 июля  2022                                    25 чел                            </t>
  </si>
  <si>
    <t>Голубцы ленивые с</t>
  </si>
  <si>
    <t>отварным рисом</t>
  </si>
  <si>
    <t xml:space="preserve">22 июля  2022                                     21 чел                            </t>
  </si>
  <si>
    <t>Суп молочный вермишелевый</t>
  </si>
  <si>
    <t>Тефтели тушенные в сметанном соусе с овощами</t>
  </si>
  <si>
    <t>«Детский сад «Ферзиковский»» МР «Ферзиковский район»                                                                                                                Повар ______________ А.Н Василькова</t>
  </si>
  <si>
    <t xml:space="preserve">                                                                                                                                                                                                                       Завхоз ______________ Н.В.Гришина</t>
  </si>
  <si>
    <t xml:space="preserve">25 июля 2022                                24 чел                            </t>
  </si>
  <si>
    <t xml:space="preserve">Гуляш мясной с </t>
  </si>
  <si>
    <t>макаронами отварными</t>
  </si>
  <si>
    <t>Заведующий МДОУ ________________ Е.А. Бабенко                                                                                                                        Повар ______________ О.В Ефременкова</t>
  </si>
  <si>
    <t>«Детский сад «Ферзиковский»» МР «Ферзиковский район»                                                                                                                 Повар ______________ А.Н Василькова</t>
  </si>
  <si>
    <t xml:space="preserve">                                                                                                                                                                                                                          Завхоз ______________ Н.В.Гришина</t>
  </si>
  <si>
    <t xml:space="preserve">26 июля  2022                                 27 чел                            </t>
  </si>
  <si>
    <t xml:space="preserve">Каша манная молочная </t>
  </si>
  <si>
    <t>Суп вермишелевый с мясом</t>
  </si>
  <si>
    <t xml:space="preserve">27 июля 2022                                 29 чел                            </t>
  </si>
  <si>
    <t>Банан</t>
  </si>
  <si>
    <t>Мясо тушенное с рисом</t>
  </si>
  <si>
    <t xml:space="preserve">28 июля  2022                                    30 чел                            </t>
  </si>
  <si>
    <t>Каша овсянная молочная молочная</t>
  </si>
  <si>
    <t>Выдано 17 н.ед</t>
  </si>
  <si>
    <t>Суп крестьянский с пшеном</t>
  </si>
  <si>
    <t>Запеканка картофельная с мясом</t>
  </si>
  <si>
    <t xml:space="preserve">29 июля  2022                                    31 чел                            </t>
  </si>
  <si>
    <t>Конфеты</t>
  </si>
</sst>
</file>

<file path=xl/styles.xml><?xml version="1.0" encoding="utf-8"?>
<styleSheet xmlns="http://schemas.openxmlformats.org/spreadsheetml/2006/main">
  <numFmts count="6">
    <numFmt numFmtId="176" formatCode="_-* #\ ##0.00_-;\-* #\ ##0.00_-;_-* &quot;-&quot;??_-;_-@_-"/>
    <numFmt numFmtId="177" formatCode="_-&quot;₽&quot;* #\ ##0.00_-;\-&quot;₽&quot;* #\ ##0.00_-;_-&quot;₽&quot;* &quot;-&quot;??_-;_-@_-"/>
    <numFmt numFmtId="178" formatCode="_-* #\ ##0_-;\-&quot;₽&quot;* #\ ##0_-;_-&quot;₽&quot;* &quot;-&quot;_-;_-@_-"/>
    <numFmt numFmtId="179" formatCode="_-* #\ ##0_-;\-* #\ ##0_-;_-* &quot;-&quot;_-;_-@_-"/>
    <numFmt numFmtId="180" formatCode="0.000"/>
    <numFmt numFmtId="181" formatCode="0.0000"/>
  </numFmts>
  <fonts count="30">
    <font>
      <sz val="10"/>
      <name val="Arial"/>
      <charset val="204"/>
    </font>
    <font>
      <b/>
      <sz val="12"/>
      <name val="Arial"/>
      <charset val="204"/>
    </font>
    <font>
      <b/>
      <sz val="10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sz val="10"/>
      <name val="Cambria"/>
      <charset val="204"/>
    </font>
    <font>
      <sz val="11"/>
      <name val="Times New Roman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1"/>
      <name val="Times New Roman"/>
      <charset val="204"/>
    </font>
    <font>
      <sz val="11"/>
      <color rgb="FF9C0006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5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2" fillId="5" borderId="0" applyNumberFormat="0" applyBorder="0" applyAlignment="0" applyProtection="0">
      <alignment vertical="center"/>
    </xf>
    <xf numFmtId="178" fontId="0" fillId="0" borderId="0" applyBorder="0" applyAlignment="0" applyProtection="0"/>
    <xf numFmtId="0" fontId="12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179" fontId="0" fillId="0" borderId="0" applyBorder="0" applyAlignment="0" applyProtection="0"/>
    <xf numFmtId="177" fontId="0" fillId="0" borderId="0" applyBorder="0" applyAlignment="0" applyProtection="0"/>
    <xf numFmtId="176" fontId="0" fillId="0" borderId="0" applyBorder="0" applyAlignment="0" applyProtection="0"/>
    <xf numFmtId="0" fontId="12" fillId="14" borderId="0" applyNumberFormat="0" applyBorder="0" applyAlignment="0" applyProtection="0">
      <alignment vertical="center"/>
    </xf>
    <xf numFmtId="9" fontId="0" fillId="0" borderId="0" applyBorder="0" applyAlignment="0" applyProtection="0"/>
    <xf numFmtId="0" fontId="12" fillId="18" borderId="0" applyNumberFormat="0" applyBorder="0" applyAlignment="0" applyProtection="0">
      <alignment vertical="center"/>
    </xf>
    <xf numFmtId="0" fontId="16" fillId="0" borderId="52" applyNumberFormat="0" applyFill="0" applyAlignment="0" applyProtection="0">
      <alignment vertical="center"/>
    </xf>
    <xf numFmtId="0" fontId="17" fillId="19" borderId="5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1" borderId="54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5" applyNumberFormat="0" applyFill="0" applyAlignment="0" applyProtection="0">
      <alignment vertical="center"/>
    </xf>
    <xf numFmtId="0" fontId="25" fillId="0" borderId="55" applyNumberFormat="0" applyFill="0" applyAlignment="0" applyProtection="0">
      <alignment vertical="center"/>
    </xf>
    <xf numFmtId="0" fontId="26" fillId="0" borderId="5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6" borderId="50" applyNumberFormat="0" applyAlignment="0" applyProtection="0">
      <alignment vertical="center"/>
    </xf>
    <xf numFmtId="0" fontId="14" fillId="7" borderId="51" applyNumberFormat="0" applyAlignment="0" applyProtection="0">
      <alignment vertical="center"/>
    </xf>
    <xf numFmtId="0" fontId="28" fillId="19" borderId="50" applyNumberFormat="0" applyAlignment="0" applyProtection="0">
      <alignment vertical="center"/>
    </xf>
    <xf numFmtId="0" fontId="29" fillId="0" borderId="57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</cellStyleXfs>
  <cellXfs count="149">
    <xf numFmtId="0" fontId="0" fillId="0" borderId="0" xfId="0"/>
    <xf numFmtId="0" fontId="1" fillId="0" borderId="0" xfId="0" applyFont="1" applyAlignment="1">
      <alignment horizontal="center" vertical="top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textRotation="90" wrapText="1"/>
    </xf>
    <xf numFmtId="0" fontId="0" fillId="0" borderId="10" xfId="0" applyBorder="1"/>
    <xf numFmtId="180" fontId="0" fillId="0" borderId="11" xfId="0" applyNumberFormat="1" applyBorder="1"/>
    <xf numFmtId="180" fontId="0" fillId="0" borderId="2" xfId="0" applyNumberFormat="1" applyBorder="1"/>
    <xf numFmtId="0" fontId="4" fillId="0" borderId="12" xfId="0" applyFont="1" applyBorder="1" applyAlignment="1">
      <alignment horizontal="left" vertical="center" textRotation="90" wrapText="1"/>
    </xf>
    <xf numFmtId="0" fontId="0" fillId="0" borderId="13" xfId="0" applyBorder="1"/>
    <xf numFmtId="180" fontId="0" fillId="0" borderId="14" xfId="0" applyNumberFormat="1" applyBorder="1"/>
    <xf numFmtId="180" fontId="0" fillId="0" borderId="4" xfId="0" applyNumberFormat="1" applyBorder="1"/>
    <xf numFmtId="0" fontId="5" fillId="0" borderId="13" xfId="0" applyFont="1" applyBorder="1" applyAlignment="1">
      <alignment vertical="top" wrapText="1"/>
    </xf>
    <xf numFmtId="0" fontId="4" fillId="0" borderId="15" xfId="0" applyFont="1" applyBorder="1" applyAlignment="1">
      <alignment horizontal="left" vertical="center" textRotation="90" wrapText="1"/>
    </xf>
    <xf numFmtId="0" fontId="0" fillId="0" borderId="16" xfId="0" applyBorder="1"/>
    <xf numFmtId="180" fontId="0" fillId="0" borderId="17" xfId="0" applyNumberFormat="1" applyBorder="1"/>
    <xf numFmtId="180" fontId="0" fillId="0" borderId="6" xfId="0" applyNumberFormat="1" applyBorder="1"/>
    <xf numFmtId="0" fontId="4" fillId="0" borderId="18" xfId="0" applyFont="1" applyBorder="1" applyAlignment="1">
      <alignment horizontal="left" vertical="center" textRotation="90" wrapText="1"/>
    </xf>
    <xf numFmtId="0" fontId="0" fillId="0" borderId="19" xfId="0" applyBorder="1"/>
    <xf numFmtId="180" fontId="0" fillId="0" borderId="20" xfId="0" applyNumberFormat="1" applyBorder="1"/>
    <xf numFmtId="180" fontId="0" fillId="0" borderId="21" xfId="0" applyNumberFormat="1" applyBorder="1"/>
    <xf numFmtId="0" fontId="3" fillId="0" borderId="22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wrapText="1"/>
    </xf>
    <xf numFmtId="0" fontId="5" fillId="0" borderId="13" xfId="0" applyFont="1" applyBorder="1"/>
    <xf numFmtId="0" fontId="3" fillId="0" borderId="24" xfId="0" applyFont="1" applyBorder="1" applyAlignment="1">
      <alignment horizontal="center" vertical="center" textRotation="90" wrapText="1"/>
    </xf>
    <xf numFmtId="0" fontId="0" fillId="0" borderId="25" xfId="0" applyBorder="1"/>
    <xf numFmtId="0" fontId="0" fillId="0" borderId="26" xfId="0" applyBorder="1"/>
    <xf numFmtId="180" fontId="0" fillId="0" borderId="27" xfId="0" applyNumberFormat="1" applyBorder="1"/>
    <xf numFmtId="180" fontId="0" fillId="0" borderId="28" xfId="0" applyNumberFormat="1" applyBorder="1"/>
    <xf numFmtId="0" fontId="3" fillId="0" borderId="1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2" fontId="0" fillId="0" borderId="14" xfId="0" applyNumberFormat="1" applyFill="1" applyBorder="1"/>
    <xf numFmtId="2" fontId="0" fillId="0" borderId="4" xfId="0" applyNumberFormat="1" applyFill="1" applyBorder="1"/>
    <xf numFmtId="2" fontId="6" fillId="0" borderId="4" xfId="0" applyNumberFormat="1" applyFont="1" applyFill="1" applyBorder="1" applyAlignment="1">
      <alignment horizontal="right" vertical="top"/>
    </xf>
    <xf numFmtId="0" fontId="3" fillId="0" borderId="32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2" fontId="0" fillId="0" borderId="17" xfId="0" applyNumberFormat="1" applyFill="1" applyBorder="1"/>
    <xf numFmtId="0" fontId="3" fillId="0" borderId="0" xfId="0" applyFont="1" applyBorder="1" applyAlignment="1">
      <alignment horizontal="center" vertical="center" textRotation="90" wrapText="1"/>
    </xf>
    <xf numFmtId="2" fontId="0" fillId="0" borderId="0" xfId="0" applyNumberFormat="1" applyBorder="1"/>
    <xf numFmtId="0" fontId="7" fillId="0" borderId="0" xfId="0" applyFont="1"/>
    <xf numFmtId="181" fontId="0" fillId="0" borderId="2" xfId="0" applyNumberFormat="1" applyBorder="1"/>
    <xf numFmtId="181" fontId="0" fillId="0" borderId="4" xfId="0" applyNumberFormat="1" applyBorder="1"/>
    <xf numFmtId="181" fontId="0" fillId="0" borderId="6" xfId="0" applyNumberFormat="1" applyBorder="1"/>
    <xf numFmtId="181" fontId="0" fillId="0" borderId="21" xfId="0" applyNumberFormat="1" applyBorder="1"/>
    <xf numFmtId="181" fontId="0" fillId="0" borderId="28" xfId="0" applyNumberFormat="1" applyBorder="1"/>
    <xf numFmtId="2" fontId="0" fillId="0" borderId="4" xfId="0" applyNumberFormat="1" applyBorder="1"/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80" fontId="0" fillId="0" borderId="38" xfId="0" applyNumberFormat="1" applyBorder="1"/>
    <xf numFmtId="180" fontId="1" fillId="0" borderId="39" xfId="0" applyNumberFormat="1" applyFont="1" applyBorder="1" applyAlignment="1">
      <alignment horizontal="center" vertical="center" textRotation="90"/>
    </xf>
    <xf numFmtId="180" fontId="0" fillId="0" borderId="40" xfId="0" applyNumberFormat="1" applyBorder="1"/>
    <xf numFmtId="180" fontId="1" fillId="0" borderId="26" xfId="0" applyNumberFormat="1" applyFont="1" applyBorder="1" applyAlignment="1">
      <alignment horizontal="center" vertical="center" textRotation="90"/>
    </xf>
    <xf numFmtId="180" fontId="0" fillId="0" borderId="41" xfId="0" applyNumberFormat="1" applyBorder="1"/>
    <xf numFmtId="180" fontId="0" fillId="0" borderId="42" xfId="0" applyNumberFormat="1" applyBorder="1"/>
    <xf numFmtId="180" fontId="1" fillId="0" borderId="25" xfId="0" applyNumberFormat="1" applyFont="1" applyBorder="1" applyAlignment="1">
      <alignment horizontal="center" vertical="center" textRotation="90"/>
    </xf>
    <xf numFmtId="180" fontId="0" fillId="0" borderId="13" xfId="0" applyNumberFormat="1" applyBorder="1"/>
    <xf numFmtId="2" fontId="0" fillId="0" borderId="13" xfId="0" applyNumberFormat="1" applyBorder="1"/>
    <xf numFmtId="2" fontId="0" fillId="0" borderId="16" xfId="0" applyNumberFormat="1" applyBorder="1"/>
    <xf numFmtId="181" fontId="0" fillId="0" borderId="0" xfId="0" applyNumberFormat="1"/>
    <xf numFmtId="0" fontId="0" fillId="0" borderId="9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81" fontId="3" fillId="0" borderId="2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181" fontId="3" fillId="0" borderId="4" xfId="0" applyNumberFormat="1" applyFont="1" applyBorder="1" applyAlignment="1">
      <alignment horizontal="center" vertical="center" textRotation="90" wrapText="1"/>
    </xf>
    <xf numFmtId="0" fontId="0" fillId="0" borderId="15" xfId="0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181" fontId="3" fillId="0" borderId="6" xfId="0" applyNumberFormat="1" applyFont="1" applyBorder="1" applyAlignment="1">
      <alignment horizontal="center" vertical="center" textRotation="90" wrapText="1"/>
    </xf>
    <xf numFmtId="0" fontId="0" fillId="0" borderId="24" xfId="0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2" fontId="0" fillId="0" borderId="14" xfId="0" applyNumberFormat="1" applyBorder="1"/>
    <xf numFmtId="0" fontId="0" fillId="0" borderId="0" xfId="0" applyBorder="1"/>
    <xf numFmtId="181" fontId="0" fillId="0" borderId="0" xfId="0" applyNumberFormat="1" applyBorder="1"/>
    <xf numFmtId="0" fontId="0" fillId="0" borderId="2" xfId="0" applyBorder="1"/>
    <xf numFmtId="0" fontId="0" fillId="0" borderId="38" xfId="0" applyBorder="1"/>
    <xf numFmtId="2" fontId="0" fillId="0" borderId="40" xfId="0" applyNumberFormat="1" applyBorder="1"/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0" fillId="0" borderId="45" xfId="0" applyBorder="1"/>
    <xf numFmtId="0" fontId="2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4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2" fillId="0" borderId="4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4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textRotation="90" wrapText="1"/>
    </xf>
    <xf numFmtId="0" fontId="4" fillId="0" borderId="13" xfId="0" applyFont="1" applyBorder="1" applyAlignment="1">
      <alignment horizontal="left" vertical="center" textRotation="90" wrapText="1"/>
    </xf>
    <xf numFmtId="0" fontId="4" fillId="0" borderId="16" xfId="0" applyFont="1" applyBorder="1" applyAlignment="1">
      <alignment horizontal="left" vertical="center" textRotation="90" wrapText="1"/>
    </xf>
    <xf numFmtId="0" fontId="3" fillId="0" borderId="39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2" fontId="0" fillId="0" borderId="17" xfId="0" applyNumberFormat="1" applyBorder="1"/>
    <xf numFmtId="0" fontId="0" fillId="0" borderId="4" xfId="0" applyBorder="1"/>
    <xf numFmtId="0" fontId="0" fillId="0" borderId="6" xfId="0" applyBorder="1"/>
    <xf numFmtId="0" fontId="0" fillId="0" borderId="21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left" vertical="center" wrapText="1"/>
    </xf>
    <xf numFmtId="2" fontId="0" fillId="0" borderId="10" xfId="0" applyNumberFormat="1" applyBorder="1"/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2" fillId="0" borderId="4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80" fontId="1" fillId="0" borderId="29" xfId="0" applyNumberFormat="1" applyFont="1" applyBorder="1" applyAlignment="1">
      <alignment vertical="center" textRotation="90"/>
    </xf>
    <xf numFmtId="2" fontId="0" fillId="0" borderId="31" xfId="0" applyNumberFormat="1" applyBorder="1"/>
    <xf numFmtId="2" fontId="0" fillId="0" borderId="46" xfId="0" applyNumberFormat="1" applyBorder="1"/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vertical="top" wrapText="1"/>
    </xf>
    <xf numFmtId="0" fontId="0" fillId="0" borderId="25" xfId="0" applyFont="1" applyBorder="1"/>
    <xf numFmtId="0" fontId="0" fillId="0" borderId="10" xfId="0" applyFont="1" applyBorder="1"/>
    <xf numFmtId="0" fontId="0" fillId="0" borderId="13" xfId="0" applyFont="1" applyBorder="1"/>
    <xf numFmtId="0" fontId="3" fillId="0" borderId="29" xfId="0" applyFont="1" applyBorder="1" applyAlignment="1">
      <alignment horizontal="center" vertical="center" textRotation="90" wrapText="1"/>
    </xf>
    <xf numFmtId="0" fontId="3" fillId="0" borderId="46" xfId="0" applyFont="1" applyBorder="1" applyAlignment="1">
      <alignment horizontal="center" vertical="center" textRotation="90" wrapText="1"/>
    </xf>
    <xf numFmtId="0" fontId="3" fillId="0" borderId="45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/>
    </xf>
    <xf numFmtId="180" fontId="0" fillId="0" borderId="14" xfId="0" applyNumberFormat="1" applyFill="1" applyBorder="1"/>
    <xf numFmtId="180" fontId="1" fillId="0" borderId="39" xfId="0" applyNumberFormat="1" applyFont="1" applyBorder="1" applyAlignment="1">
      <alignment vertical="center" textRotation="90"/>
    </xf>
    <xf numFmtId="0" fontId="5" fillId="0" borderId="49" xfId="0" applyFont="1" applyBorder="1"/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X37"/>
  <sheetViews>
    <sheetView workbookViewId="0">
      <pane ySplit="7" topLeftCell="A17" activePane="bottomLeft" state="frozen"/>
      <selection/>
      <selection pane="bottomLeft" activeCell="A30" sqref="$A30:$XFD30"/>
    </sheetView>
  </sheetViews>
  <sheetFormatPr defaultColWidth="11.537037037037" defaultRowHeight="13.2"/>
  <cols>
    <col min="1" max="1" width="6.33333333333333" customWidth="1"/>
    <col min="2" max="2" width="29.5555555555556" customWidth="1"/>
    <col min="3" max="3" width="7.11111111111111" customWidth="1"/>
    <col min="4" max="4" width="7" customWidth="1"/>
    <col min="5" max="5" width="6.55555555555556" customWidth="1"/>
    <col min="6" max="7" width="6" customWidth="1"/>
    <col min="8" max="8" width="7.22222222222222" customWidth="1"/>
    <col min="9" max="9" width="6.22222222222222" customWidth="1"/>
    <col min="10" max="10" width="6.33333333333333" customWidth="1"/>
    <col min="11" max="11" width="6.22222222222222" customWidth="1"/>
    <col min="12" max="12" width="7.22222222222222" customWidth="1"/>
    <col min="13" max="13" width="6.55555555555556" customWidth="1"/>
    <col min="14" max="14" width="6.66666666666667" customWidth="1"/>
    <col min="15" max="15" width="6.55555555555556" customWidth="1"/>
    <col min="16" max="16" width="7.11111111111111" customWidth="1"/>
    <col min="17" max="17" width="6.33333333333333" customWidth="1"/>
    <col min="18" max="18" width="7" customWidth="1"/>
    <col min="19" max="19" width="7.11111111111111" customWidth="1"/>
    <col min="20" max="21" width="6.22222222222222" customWidth="1"/>
    <col min="22" max="22" width="7" customWidth="1"/>
    <col min="23" max="23" width="5.22222222222222" customWidth="1"/>
    <col min="24" max="24" width="8.22222222222222" customWidth="1"/>
  </cols>
  <sheetData>
    <row r="1" s="1" customFormat="1" ht="22" customHeight="1" spans="1:1">
      <c r="A1" s="1" t="s">
        <v>0</v>
      </c>
    </row>
    <row r="2" customHeight="1" spans="1:24">
      <c r="A2" s="2"/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142" t="s">
        <v>22</v>
      </c>
      <c r="X2" s="60">
        <v>84</v>
      </c>
    </row>
    <row r="3" spans="1:24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143"/>
      <c r="X3" s="61"/>
    </row>
    <row r="4" spans="1:24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143"/>
      <c r="X4" s="61"/>
    </row>
    <row r="5" ht="12" customHeight="1" spans="1:24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143"/>
      <c r="X5" s="61"/>
    </row>
    <row r="6" spans="1:24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143"/>
      <c r="X6" s="61"/>
    </row>
    <row r="7" ht="28" customHeight="1" spans="1:24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44"/>
      <c r="X7" s="62"/>
    </row>
    <row r="8" ht="16" customHeight="1" spans="1:24">
      <c r="A8" s="11"/>
      <c r="B8" s="12"/>
      <c r="C8" s="13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13">
        <v>14</v>
      </c>
      <c r="Q8" s="13">
        <v>15</v>
      </c>
      <c r="R8" s="13">
        <v>16</v>
      </c>
      <c r="S8" s="13">
        <v>17</v>
      </c>
      <c r="T8" s="13">
        <v>18</v>
      </c>
      <c r="U8" s="13">
        <v>19</v>
      </c>
      <c r="V8" s="13">
        <v>20</v>
      </c>
      <c r="W8" s="13">
        <v>21</v>
      </c>
      <c r="X8" s="63" t="s">
        <v>23</v>
      </c>
    </row>
    <row r="9" spans="1:24">
      <c r="A9" s="14" t="s">
        <v>24</v>
      </c>
      <c r="B9" s="15" t="s">
        <v>25</v>
      </c>
      <c r="C9" s="16">
        <v>0.1583</v>
      </c>
      <c r="D9" s="17"/>
      <c r="E9" s="17">
        <v>0.006</v>
      </c>
      <c r="F9" s="17">
        <v>0.0273</v>
      </c>
      <c r="G9" s="17"/>
      <c r="H9" s="54"/>
      <c r="I9" s="17"/>
      <c r="J9" s="17"/>
      <c r="K9" s="17"/>
      <c r="L9" s="17"/>
      <c r="M9" s="17"/>
      <c r="N9" s="17"/>
      <c r="O9" s="17"/>
      <c r="P9" s="17"/>
      <c r="Q9" s="17"/>
      <c r="R9" s="17"/>
      <c r="S9" s="64"/>
      <c r="T9" s="64"/>
      <c r="U9" s="64"/>
      <c r="V9" s="64"/>
      <c r="W9" s="64"/>
      <c r="X9" s="65" t="s">
        <v>26</v>
      </c>
    </row>
    <row r="10" spans="1:24">
      <c r="A10" s="18"/>
      <c r="B10" s="19" t="s">
        <v>27</v>
      </c>
      <c r="C10" s="20"/>
      <c r="D10" s="21"/>
      <c r="E10" s="21">
        <v>0.008</v>
      </c>
      <c r="F10" s="21"/>
      <c r="G10" s="21"/>
      <c r="H10" s="55">
        <v>0.0006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66"/>
      <c r="T10" s="66"/>
      <c r="U10" s="66"/>
      <c r="V10" s="66"/>
      <c r="W10" s="66"/>
      <c r="X10" s="67"/>
    </row>
    <row r="11" spans="1:24">
      <c r="A11" s="18"/>
      <c r="B11" s="22" t="s">
        <v>28</v>
      </c>
      <c r="C11" s="20"/>
      <c r="D11" s="21">
        <v>0.0123</v>
      </c>
      <c r="E11" s="21"/>
      <c r="F11" s="21"/>
      <c r="G11" s="21"/>
      <c r="H11" s="55"/>
      <c r="I11" s="21">
        <v>0.0334</v>
      </c>
      <c r="J11" s="21"/>
      <c r="K11" s="21"/>
      <c r="L11" s="21"/>
      <c r="M11" s="21"/>
      <c r="N11" s="21"/>
      <c r="O11" s="21"/>
      <c r="P11" s="21"/>
      <c r="Q11" s="21"/>
      <c r="R11" s="21"/>
      <c r="S11" s="66"/>
      <c r="T11" s="66"/>
      <c r="U11" s="66"/>
      <c r="V11" s="66"/>
      <c r="W11" s="66"/>
      <c r="X11" s="67"/>
    </row>
    <row r="12" spans="1:24">
      <c r="A12" s="18"/>
      <c r="B12" s="19"/>
      <c r="C12" s="20"/>
      <c r="D12" s="21"/>
      <c r="E12" s="21"/>
      <c r="F12" s="21"/>
      <c r="G12" s="21"/>
      <c r="H12" s="55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66"/>
      <c r="T12" s="66"/>
      <c r="U12" s="66"/>
      <c r="V12" s="66"/>
      <c r="W12" s="66"/>
      <c r="X12" s="67"/>
    </row>
    <row r="13" ht="13.95" spans="1:24">
      <c r="A13" s="23"/>
      <c r="B13" s="24"/>
      <c r="C13" s="25"/>
      <c r="D13" s="26"/>
      <c r="E13" s="26"/>
      <c r="F13" s="26"/>
      <c r="G13" s="26"/>
      <c r="H13" s="5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68"/>
      <c r="T13" s="68"/>
      <c r="U13" s="68"/>
      <c r="V13" s="68"/>
      <c r="W13" s="68"/>
      <c r="X13" s="67"/>
    </row>
    <row r="14" spans="1:24">
      <c r="A14" s="14" t="s">
        <v>29</v>
      </c>
      <c r="B14" s="15" t="s">
        <v>17</v>
      </c>
      <c r="C14" s="16"/>
      <c r="D14" s="17"/>
      <c r="E14" s="17"/>
      <c r="F14" s="17"/>
      <c r="G14" s="17"/>
      <c r="H14" s="54"/>
      <c r="I14" s="17"/>
      <c r="J14" s="17"/>
      <c r="K14" s="17"/>
      <c r="L14" s="17"/>
      <c r="M14" s="17"/>
      <c r="N14" s="17"/>
      <c r="O14" s="17"/>
      <c r="P14" s="17"/>
      <c r="Q14" s="17"/>
      <c r="R14" s="17">
        <v>0.103</v>
      </c>
      <c r="S14" s="64"/>
      <c r="T14" s="64"/>
      <c r="U14" s="64"/>
      <c r="V14" s="64"/>
      <c r="W14" s="64"/>
      <c r="X14" s="67"/>
    </row>
    <row r="15" spans="1:24">
      <c r="A15" s="18"/>
      <c r="B15" s="19"/>
      <c r="C15" s="20"/>
      <c r="D15" s="21"/>
      <c r="E15" s="21"/>
      <c r="F15" s="21"/>
      <c r="G15" s="21"/>
      <c r="H15" s="55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66"/>
      <c r="T15" s="66"/>
      <c r="U15" s="66"/>
      <c r="V15" s="66"/>
      <c r="W15" s="66"/>
      <c r="X15" s="67"/>
    </row>
    <row r="16" spans="1:24">
      <c r="A16" s="18"/>
      <c r="B16" s="19"/>
      <c r="C16" s="20"/>
      <c r="D16" s="21"/>
      <c r="E16" s="21"/>
      <c r="F16" s="21"/>
      <c r="G16" s="21"/>
      <c r="H16" s="55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66"/>
      <c r="T16" s="66"/>
      <c r="U16" s="66"/>
      <c r="V16" s="66"/>
      <c r="W16" s="66"/>
      <c r="X16" s="67"/>
    </row>
    <row r="17" ht="13.95" spans="1:24">
      <c r="A17" s="27"/>
      <c r="B17" s="28"/>
      <c r="C17" s="29"/>
      <c r="D17" s="30"/>
      <c r="E17" s="30"/>
      <c r="F17" s="30"/>
      <c r="G17" s="30"/>
      <c r="H17" s="57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69"/>
      <c r="T17" s="69"/>
      <c r="U17" s="69"/>
      <c r="V17" s="69"/>
      <c r="W17" s="69"/>
      <c r="X17" s="67"/>
    </row>
    <row r="18" spans="1:24">
      <c r="A18" s="31" t="s">
        <v>30</v>
      </c>
      <c r="B18" s="32" t="s">
        <v>31</v>
      </c>
      <c r="C18" s="16"/>
      <c r="D18" s="17"/>
      <c r="E18" s="17"/>
      <c r="F18" s="17">
        <v>0.005</v>
      </c>
      <c r="G18" s="17">
        <v>0.047</v>
      </c>
      <c r="H18" s="54"/>
      <c r="I18" s="17"/>
      <c r="J18" s="17"/>
      <c r="K18" s="17"/>
      <c r="L18" s="17">
        <v>0.0844</v>
      </c>
      <c r="M18" s="17">
        <v>0.0114</v>
      </c>
      <c r="N18" s="17">
        <v>0.0113</v>
      </c>
      <c r="O18" s="17">
        <v>0.00244</v>
      </c>
      <c r="P18" s="17">
        <v>0.038</v>
      </c>
      <c r="Q18" s="17">
        <v>0.0058</v>
      </c>
      <c r="R18" s="17"/>
      <c r="S18" s="64"/>
      <c r="T18" s="64"/>
      <c r="U18" s="64"/>
      <c r="V18" s="64"/>
      <c r="W18" s="64"/>
      <c r="X18" s="67"/>
    </row>
    <row r="19" spans="1:24">
      <c r="A19" s="33"/>
      <c r="B19" s="34" t="s">
        <v>32</v>
      </c>
      <c r="C19" s="20"/>
      <c r="D19" s="21"/>
      <c r="E19" s="21"/>
      <c r="F19" s="21"/>
      <c r="G19" s="21"/>
      <c r="H19" s="55"/>
      <c r="I19" s="21"/>
      <c r="J19" s="21"/>
      <c r="K19" s="21"/>
      <c r="L19" s="21"/>
      <c r="M19" s="21">
        <v>0.012</v>
      </c>
      <c r="N19" s="21">
        <v>0.015</v>
      </c>
      <c r="O19" s="21">
        <v>0.0034</v>
      </c>
      <c r="P19" s="21"/>
      <c r="Q19" s="21">
        <v>0.0042</v>
      </c>
      <c r="R19" s="21"/>
      <c r="S19" s="66">
        <v>0.0813</v>
      </c>
      <c r="T19" s="66"/>
      <c r="U19" s="66">
        <v>0.0024</v>
      </c>
      <c r="V19" s="66"/>
      <c r="W19" s="66"/>
      <c r="X19" s="67"/>
    </row>
    <row r="20" spans="1:24">
      <c r="A20" s="33"/>
      <c r="B20" s="34" t="s">
        <v>33</v>
      </c>
      <c r="C20" s="20">
        <v>0.0434</v>
      </c>
      <c r="D20" s="21">
        <v>0.0054</v>
      </c>
      <c r="E20" s="21"/>
      <c r="F20" s="21"/>
      <c r="G20" s="21"/>
      <c r="H20" s="55"/>
      <c r="I20" s="21"/>
      <c r="J20" s="21"/>
      <c r="K20" s="21"/>
      <c r="L20" s="21">
        <v>0.198</v>
      </c>
      <c r="M20" s="21"/>
      <c r="N20" s="21"/>
      <c r="O20" s="21"/>
      <c r="P20" s="21"/>
      <c r="Q20" s="21"/>
      <c r="R20" s="21"/>
      <c r="S20" s="66"/>
      <c r="T20" s="66"/>
      <c r="U20" s="66"/>
      <c r="V20" s="66"/>
      <c r="W20" s="66"/>
      <c r="X20" s="67"/>
    </row>
    <row r="21" spans="1:24">
      <c r="A21" s="33"/>
      <c r="B21" s="35" t="s">
        <v>34</v>
      </c>
      <c r="C21" s="20"/>
      <c r="D21" s="21"/>
      <c r="E21" s="21">
        <v>0.008</v>
      </c>
      <c r="F21" s="21"/>
      <c r="G21" s="21"/>
      <c r="H21" s="55"/>
      <c r="I21" s="21"/>
      <c r="J21" s="21"/>
      <c r="K21" s="21">
        <v>0.0194</v>
      </c>
      <c r="L21" s="21"/>
      <c r="M21" s="21"/>
      <c r="N21" s="21"/>
      <c r="O21" s="21"/>
      <c r="P21" s="21"/>
      <c r="Q21" s="21"/>
      <c r="R21" s="21"/>
      <c r="S21" s="66"/>
      <c r="T21" s="66"/>
      <c r="U21" s="66"/>
      <c r="V21" s="66"/>
      <c r="W21" s="66"/>
      <c r="X21" s="67"/>
    </row>
    <row r="22" spans="1:24">
      <c r="A22" s="33"/>
      <c r="B22" s="22" t="s">
        <v>35</v>
      </c>
      <c r="C22" s="20"/>
      <c r="D22" s="21"/>
      <c r="E22" s="21"/>
      <c r="F22" s="21"/>
      <c r="G22" s="21"/>
      <c r="H22" s="55"/>
      <c r="I22" s="21"/>
      <c r="J22" s="21">
        <v>0.051</v>
      </c>
      <c r="K22" s="21"/>
      <c r="L22" s="21"/>
      <c r="M22" s="21"/>
      <c r="N22" s="21"/>
      <c r="O22" s="21"/>
      <c r="P22" s="21"/>
      <c r="Q22" s="21"/>
      <c r="R22" s="21"/>
      <c r="S22" s="66"/>
      <c r="T22" s="66"/>
      <c r="U22" s="66"/>
      <c r="V22" s="66"/>
      <c r="W22" s="66"/>
      <c r="X22" s="67"/>
    </row>
    <row r="23" ht="13.95" spans="1:24">
      <c r="A23" s="36"/>
      <c r="B23" s="37"/>
      <c r="C23" s="25"/>
      <c r="D23" s="26"/>
      <c r="E23" s="26"/>
      <c r="F23" s="26"/>
      <c r="G23" s="26"/>
      <c r="H23" s="5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68"/>
      <c r="T23" s="68"/>
      <c r="U23" s="68"/>
      <c r="V23" s="68"/>
      <c r="W23" s="68"/>
      <c r="X23" s="67"/>
    </row>
    <row r="24" spans="1:24">
      <c r="A24" s="31" t="s">
        <v>36</v>
      </c>
      <c r="B24" s="15" t="s">
        <v>37</v>
      </c>
      <c r="C24" s="16">
        <v>0.0364</v>
      </c>
      <c r="D24" s="17">
        <v>0.0024</v>
      </c>
      <c r="E24" s="17"/>
      <c r="F24" s="17"/>
      <c r="G24" s="17"/>
      <c r="H24" s="54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64"/>
      <c r="T24" s="64"/>
      <c r="U24" s="64"/>
      <c r="V24" s="64">
        <v>128</v>
      </c>
      <c r="W24" s="64"/>
      <c r="X24" s="67"/>
    </row>
    <row r="25" spans="1:24">
      <c r="A25" s="33"/>
      <c r="B25" s="19" t="s">
        <v>27</v>
      </c>
      <c r="C25" s="20"/>
      <c r="D25" s="21"/>
      <c r="E25" s="21">
        <v>0.0074</v>
      </c>
      <c r="F25" s="21"/>
      <c r="G25" s="21"/>
      <c r="H25" s="55">
        <v>0.0006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66"/>
      <c r="T25" s="66"/>
      <c r="U25" s="66"/>
      <c r="V25" s="66"/>
      <c r="W25" s="66"/>
      <c r="X25" s="67"/>
    </row>
    <row r="26" spans="1:24">
      <c r="A26" s="33"/>
      <c r="B26" s="38" t="s">
        <v>35</v>
      </c>
      <c r="C26" s="39"/>
      <c r="D26" s="40"/>
      <c r="E26" s="40"/>
      <c r="F26" s="40"/>
      <c r="G26" s="40"/>
      <c r="H26" s="58"/>
      <c r="I26" s="30"/>
      <c r="J26" s="30">
        <v>0.0204</v>
      </c>
      <c r="K26" s="30"/>
      <c r="L26" s="30"/>
      <c r="M26" s="30"/>
      <c r="N26" s="30"/>
      <c r="O26" s="30"/>
      <c r="P26" s="30"/>
      <c r="Q26" s="30"/>
      <c r="R26" s="30"/>
      <c r="S26" s="69"/>
      <c r="T26" s="69"/>
      <c r="U26" s="69"/>
      <c r="V26" s="69"/>
      <c r="W26" s="69"/>
      <c r="X26" s="67"/>
    </row>
    <row r="27" spans="1:24">
      <c r="A27" s="33"/>
      <c r="B27" s="38" t="s">
        <v>38</v>
      </c>
      <c r="C27" s="39"/>
      <c r="D27" s="40"/>
      <c r="E27" s="40"/>
      <c r="F27" s="40"/>
      <c r="G27" s="40"/>
      <c r="H27" s="58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69"/>
      <c r="T27" s="69">
        <v>1</v>
      </c>
      <c r="U27" s="69"/>
      <c r="V27" s="69"/>
      <c r="W27" s="69"/>
      <c r="X27" s="67"/>
    </row>
    <row r="28" ht="13.95" spans="1:24">
      <c r="A28" s="36"/>
      <c r="B28" s="24"/>
      <c r="C28" s="25"/>
      <c r="D28" s="26"/>
      <c r="E28" s="26"/>
      <c r="F28" s="26"/>
      <c r="G28" s="26"/>
      <c r="H28" s="5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68"/>
      <c r="T28" s="68"/>
      <c r="U28" s="68"/>
      <c r="V28" s="68"/>
      <c r="W28" s="68">
        <v>1</v>
      </c>
      <c r="X28" s="70"/>
    </row>
    <row r="29" ht="15.6" spans="1:24">
      <c r="A29" s="41" t="s">
        <v>39</v>
      </c>
      <c r="B29" s="42"/>
      <c r="C29" s="16">
        <f t="shared" ref="C29:I29" si="0">SUM(C9:C28)</f>
        <v>0.2381</v>
      </c>
      <c r="D29" s="17">
        <f t="shared" si="0"/>
        <v>0.0201</v>
      </c>
      <c r="E29" s="17">
        <f t="shared" si="0"/>
        <v>0.0294</v>
      </c>
      <c r="F29" s="17">
        <f t="shared" si="0"/>
        <v>0.0323</v>
      </c>
      <c r="G29" s="17">
        <f t="shared" si="0"/>
        <v>0.047</v>
      </c>
      <c r="H29" s="54">
        <f t="shared" si="0"/>
        <v>0.0012</v>
      </c>
      <c r="I29" s="17">
        <f t="shared" ref="I29:W29" si="1">SUM(I9:I28)</f>
        <v>0.0334</v>
      </c>
      <c r="J29" s="17">
        <f t="shared" si="1"/>
        <v>0.0714</v>
      </c>
      <c r="K29" s="17">
        <f t="shared" si="1"/>
        <v>0.0194</v>
      </c>
      <c r="L29" s="17">
        <f t="shared" si="1"/>
        <v>0.2824</v>
      </c>
      <c r="M29" s="17">
        <f t="shared" si="1"/>
        <v>0.0234</v>
      </c>
      <c r="N29" s="17">
        <f t="shared" si="1"/>
        <v>0.0263</v>
      </c>
      <c r="O29" s="17">
        <f t="shared" si="1"/>
        <v>0.00584</v>
      </c>
      <c r="P29" s="17">
        <f t="shared" si="1"/>
        <v>0.038</v>
      </c>
      <c r="Q29" s="17">
        <f t="shared" si="1"/>
        <v>0.01</v>
      </c>
      <c r="R29" s="17">
        <f t="shared" si="1"/>
        <v>0.103</v>
      </c>
      <c r="S29" s="17">
        <f t="shared" si="1"/>
        <v>0.0813</v>
      </c>
      <c r="T29" s="17">
        <f t="shared" si="1"/>
        <v>1</v>
      </c>
      <c r="U29" s="17">
        <f t="shared" si="1"/>
        <v>0.0024</v>
      </c>
      <c r="V29" s="17">
        <v>128</v>
      </c>
      <c r="W29" s="64">
        <v>1</v>
      </c>
      <c r="X29" s="15"/>
    </row>
    <row r="30" ht="15.6" hidden="1" spans="1:24">
      <c r="A30" s="43" t="s">
        <v>40</v>
      </c>
      <c r="B30" s="44"/>
      <c r="C30" s="20">
        <f>84*C29</f>
        <v>20.0004</v>
      </c>
      <c r="D30" s="20">
        <f t="shared" ref="D30:V30" si="2">84*D29</f>
        <v>1.6884</v>
      </c>
      <c r="E30" s="20">
        <f t="shared" si="2"/>
        <v>2.4696</v>
      </c>
      <c r="F30" s="20">
        <f t="shared" si="2"/>
        <v>2.7132</v>
      </c>
      <c r="G30" s="20">
        <f t="shared" si="2"/>
        <v>3.948</v>
      </c>
      <c r="H30" s="20">
        <f t="shared" si="2"/>
        <v>0.1008</v>
      </c>
      <c r="I30" s="20">
        <f t="shared" si="2"/>
        <v>2.8056</v>
      </c>
      <c r="J30" s="20">
        <f t="shared" si="2"/>
        <v>5.9976</v>
      </c>
      <c r="K30" s="20">
        <f t="shared" si="2"/>
        <v>1.6296</v>
      </c>
      <c r="L30" s="20">
        <f t="shared" si="2"/>
        <v>23.7216</v>
      </c>
      <c r="M30" s="20">
        <f t="shared" si="2"/>
        <v>1.9656</v>
      </c>
      <c r="N30" s="20">
        <f t="shared" si="2"/>
        <v>2.2092</v>
      </c>
      <c r="O30" s="20">
        <f t="shared" si="2"/>
        <v>0.49056</v>
      </c>
      <c r="P30" s="20">
        <f t="shared" si="2"/>
        <v>3.192</v>
      </c>
      <c r="Q30" s="20">
        <f t="shared" si="2"/>
        <v>0.84</v>
      </c>
      <c r="R30" s="20">
        <f t="shared" si="2"/>
        <v>8.652</v>
      </c>
      <c r="S30" s="20">
        <f t="shared" si="2"/>
        <v>6.8292</v>
      </c>
      <c r="T30" s="20">
        <v>11</v>
      </c>
      <c r="U30" s="20">
        <f>84*U29</f>
        <v>0.2016</v>
      </c>
      <c r="V30" s="20">
        <v>128</v>
      </c>
      <c r="W30" s="20">
        <v>1</v>
      </c>
      <c r="X30" s="71"/>
    </row>
    <row r="31" ht="15.6" spans="1:24">
      <c r="A31" s="43" t="s">
        <v>40</v>
      </c>
      <c r="B31" s="44"/>
      <c r="C31" s="45">
        <f t="shared" ref="C31:I31" si="3">ROUND(C30,2)</f>
        <v>20</v>
      </c>
      <c r="D31" s="46">
        <f t="shared" si="3"/>
        <v>1.69</v>
      </c>
      <c r="E31" s="46">
        <f t="shared" si="3"/>
        <v>2.47</v>
      </c>
      <c r="F31" s="46">
        <f t="shared" si="3"/>
        <v>2.71</v>
      </c>
      <c r="G31" s="46">
        <f t="shared" si="3"/>
        <v>3.95</v>
      </c>
      <c r="H31" s="46">
        <f t="shared" si="3"/>
        <v>0.1</v>
      </c>
      <c r="I31" s="46">
        <f t="shared" ref="I31:W31" si="4">ROUND(I30,2)</f>
        <v>2.81</v>
      </c>
      <c r="J31" s="46">
        <f t="shared" si="4"/>
        <v>6</v>
      </c>
      <c r="K31" s="46">
        <f t="shared" si="4"/>
        <v>1.63</v>
      </c>
      <c r="L31" s="46">
        <f t="shared" si="4"/>
        <v>23.72</v>
      </c>
      <c r="M31" s="59">
        <f t="shared" si="4"/>
        <v>1.97</v>
      </c>
      <c r="N31" s="59">
        <f t="shared" si="4"/>
        <v>2.21</v>
      </c>
      <c r="O31" s="59">
        <f t="shared" si="4"/>
        <v>0.49</v>
      </c>
      <c r="P31" s="59">
        <f t="shared" si="4"/>
        <v>3.19</v>
      </c>
      <c r="Q31" s="59">
        <f t="shared" si="4"/>
        <v>0.84</v>
      </c>
      <c r="R31" s="59">
        <f t="shared" si="4"/>
        <v>8.65</v>
      </c>
      <c r="S31" s="59">
        <f t="shared" si="4"/>
        <v>6.83</v>
      </c>
      <c r="T31" s="59">
        <v>11</v>
      </c>
      <c r="U31" s="59">
        <f t="shared" si="4"/>
        <v>0.2</v>
      </c>
      <c r="V31" s="59">
        <v>128</v>
      </c>
      <c r="W31" s="92">
        <v>1</v>
      </c>
      <c r="X31" s="71"/>
    </row>
    <row r="32" ht="15.6" spans="1:24">
      <c r="A32" s="43" t="s">
        <v>41</v>
      </c>
      <c r="B32" s="44"/>
      <c r="C32" s="45">
        <v>80</v>
      </c>
      <c r="D32" s="47">
        <v>800</v>
      </c>
      <c r="E32" s="47">
        <v>85</v>
      </c>
      <c r="F32" s="46">
        <v>60</v>
      </c>
      <c r="G32" s="46">
        <v>125</v>
      </c>
      <c r="H32" s="47">
        <v>1400</v>
      </c>
      <c r="I32" s="47">
        <v>62.37</v>
      </c>
      <c r="J32" s="47">
        <v>39.5</v>
      </c>
      <c r="K32" s="46">
        <v>250</v>
      </c>
      <c r="L32" s="46">
        <v>40</v>
      </c>
      <c r="M32" s="46">
        <v>52</v>
      </c>
      <c r="N32" s="59">
        <v>80</v>
      </c>
      <c r="O32" s="59">
        <v>220</v>
      </c>
      <c r="P32" s="59">
        <v>290</v>
      </c>
      <c r="Q32" s="59">
        <v>400</v>
      </c>
      <c r="R32" s="59">
        <v>110</v>
      </c>
      <c r="S32" s="46">
        <v>253</v>
      </c>
      <c r="T32" s="46">
        <v>35</v>
      </c>
      <c r="U32" s="46">
        <v>85</v>
      </c>
      <c r="V32" s="59">
        <v>6</v>
      </c>
      <c r="W32" s="92">
        <v>15</v>
      </c>
      <c r="X32" s="72"/>
    </row>
    <row r="33" ht="16.35" spans="1:24">
      <c r="A33" s="48" t="s">
        <v>42</v>
      </c>
      <c r="B33" s="49"/>
      <c r="C33" s="50">
        <f t="shared" ref="C33:H33" si="5">C31*C32</f>
        <v>1600</v>
      </c>
      <c r="D33" s="50">
        <f t="shared" si="5"/>
        <v>1352</v>
      </c>
      <c r="E33" s="50">
        <f t="shared" si="5"/>
        <v>209.95</v>
      </c>
      <c r="F33" s="50">
        <f t="shared" si="5"/>
        <v>162.6</v>
      </c>
      <c r="G33" s="50">
        <f t="shared" si="5"/>
        <v>493.75</v>
      </c>
      <c r="H33" s="50">
        <f t="shared" si="5"/>
        <v>140</v>
      </c>
      <c r="I33" s="50">
        <f t="shared" ref="I33:W33" si="6">I31*I32</f>
        <v>175.2597</v>
      </c>
      <c r="J33" s="50">
        <f t="shared" si="6"/>
        <v>237</v>
      </c>
      <c r="K33" s="50">
        <f t="shared" si="6"/>
        <v>407.5</v>
      </c>
      <c r="L33" s="50">
        <f t="shared" si="6"/>
        <v>948.8</v>
      </c>
      <c r="M33" s="50">
        <f t="shared" si="6"/>
        <v>102.44</v>
      </c>
      <c r="N33" s="50">
        <f t="shared" si="6"/>
        <v>176.8</v>
      </c>
      <c r="O33" s="50">
        <f t="shared" si="6"/>
        <v>107.8</v>
      </c>
      <c r="P33" s="50">
        <f t="shared" si="6"/>
        <v>925.1</v>
      </c>
      <c r="Q33" s="50">
        <f t="shared" si="6"/>
        <v>336</v>
      </c>
      <c r="R33" s="50">
        <f t="shared" si="6"/>
        <v>951.5</v>
      </c>
      <c r="S33" s="50">
        <f t="shared" si="6"/>
        <v>1727.99</v>
      </c>
      <c r="T33" s="50">
        <f t="shared" si="6"/>
        <v>385</v>
      </c>
      <c r="U33" s="50">
        <f t="shared" si="6"/>
        <v>17</v>
      </c>
      <c r="V33" s="50">
        <f t="shared" si="6"/>
        <v>768</v>
      </c>
      <c r="W33" s="50">
        <f t="shared" si="6"/>
        <v>15</v>
      </c>
      <c r="X33" s="73">
        <f>SUM(C33:W33)</f>
        <v>11239.4897</v>
      </c>
    </row>
    <row r="34" ht="15.6" spans="1:24">
      <c r="A34" s="51"/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>
        <f>X33/X2</f>
        <v>133.803448809524</v>
      </c>
    </row>
    <row r="35" customFormat="1" ht="27" customHeight="1" spans="2:14">
      <c r="B35" s="53" t="s">
        <v>43</v>
      </c>
      <c r="N35" s="52"/>
    </row>
    <row r="36" customFormat="1" ht="27" customHeight="1" spans="2:14">
      <c r="B36" s="53" t="s">
        <v>44</v>
      </c>
      <c r="N36" s="52"/>
    </row>
    <row r="37" customFormat="1" ht="27" customHeight="1" spans="2:2">
      <c r="B37" s="53" t="s">
        <v>45</v>
      </c>
    </row>
  </sheetData>
  <mergeCells count="36">
    <mergeCell ref="A1:X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X9:X28"/>
  </mergeCells>
  <pageMargins left="0.0784722222222222" right="0.196527777777778" top="1.05069444444444" bottom="1.05069444444444" header="0.708333333333333" footer="0.786805555555556"/>
  <pageSetup paperSize="9" scale="81" orientation="landscape" useFirstPageNumber="1" horizontalDpi="3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Z36"/>
  <sheetViews>
    <sheetView workbookViewId="0">
      <pane ySplit="7" topLeftCell="A14" activePane="bottomLeft" state="frozen"/>
      <selection/>
      <selection pane="bottomLeft" activeCell="A29" sqref="$A29:$XFD29"/>
    </sheetView>
  </sheetViews>
  <sheetFormatPr defaultColWidth="11.537037037037" defaultRowHeight="13.2"/>
  <cols>
    <col min="1" max="1" width="6.33333333333333" customWidth="1"/>
    <col min="2" max="2" width="22.6666666666667" customWidth="1"/>
    <col min="3" max="3" width="7.33333333333333" customWidth="1"/>
    <col min="4" max="4" width="6.77777777777778" customWidth="1"/>
    <col min="5" max="5" width="6.33333333333333" customWidth="1"/>
    <col min="6" max="6" width="6.22222222222222" customWidth="1"/>
    <col min="7" max="7" width="7" customWidth="1"/>
    <col min="8" max="8" width="6.11111111111111" customWidth="1"/>
    <col min="9" max="9" width="5.44444444444444" customWidth="1"/>
    <col min="10" max="10" width="6.55555555555556" customWidth="1"/>
    <col min="11" max="11" width="6.33333333333333" customWidth="1"/>
    <col min="12" max="12" width="6.11111111111111" customWidth="1"/>
    <col min="13" max="13" width="6" customWidth="1"/>
    <col min="14" max="14" width="5.55555555555556" customWidth="1"/>
    <col min="15" max="15" width="6.55555555555556" customWidth="1"/>
    <col min="16" max="16" width="6.44444444444444" customWidth="1"/>
    <col min="17" max="17" width="6.55555555555556" customWidth="1"/>
    <col min="18" max="18" width="7.22222222222222" customWidth="1"/>
    <col min="19" max="19" width="6.55555555555556" customWidth="1"/>
    <col min="20" max="20" width="6.33333333333333" customWidth="1"/>
    <col min="21" max="21" width="6.11111111111111" customWidth="1"/>
    <col min="22" max="22" width="6" customWidth="1"/>
    <col min="23" max="23" width="6.22222222222222" customWidth="1"/>
    <col min="24" max="24" width="6" customWidth="1"/>
    <col min="25" max="25" width="5.44444444444444" customWidth="1"/>
    <col min="26" max="26" width="8.11111111111111" customWidth="1"/>
  </cols>
  <sheetData>
    <row r="1" s="1" customFormat="1" ht="43" customHeight="1" spans="1:1">
      <c r="A1" s="1" t="s">
        <v>0</v>
      </c>
    </row>
    <row r="2" customHeight="1" spans="1:26">
      <c r="A2" s="75"/>
      <c r="B2" s="124" t="s">
        <v>133</v>
      </c>
      <c r="C2" s="99" t="s">
        <v>2</v>
      </c>
      <c r="D2" s="4" t="s">
        <v>3</v>
      </c>
      <c r="E2" s="4" t="s">
        <v>4</v>
      </c>
      <c r="F2" s="4" t="s">
        <v>94</v>
      </c>
      <c r="G2" s="4" t="s">
        <v>7</v>
      </c>
      <c r="H2" s="4" t="s">
        <v>8</v>
      </c>
      <c r="I2" s="4" t="s">
        <v>9</v>
      </c>
      <c r="J2" s="4" t="s">
        <v>49</v>
      </c>
      <c r="K2" s="4" t="s">
        <v>96</v>
      </c>
      <c r="L2" s="4" t="s">
        <v>17</v>
      </c>
      <c r="M2" s="4" t="s">
        <v>12</v>
      </c>
      <c r="N2" s="4" t="s">
        <v>13</v>
      </c>
      <c r="O2" s="4" t="s">
        <v>10</v>
      </c>
      <c r="P2" s="4" t="s">
        <v>14</v>
      </c>
      <c r="Q2" s="4" t="s">
        <v>11</v>
      </c>
      <c r="R2" s="4" t="s">
        <v>50</v>
      </c>
      <c r="S2" s="4" t="s">
        <v>80</v>
      </c>
      <c r="T2" s="4" t="s">
        <v>16</v>
      </c>
      <c r="U2" s="4" t="s">
        <v>68</v>
      </c>
      <c r="V2" s="4" t="s">
        <v>20</v>
      </c>
      <c r="W2" s="4" t="s">
        <v>134</v>
      </c>
      <c r="X2" s="4" t="s">
        <v>98</v>
      </c>
      <c r="Y2" s="4" t="s">
        <v>55</v>
      </c>
      <c r="Z2" s="119">
        <v>44</v>
      </c>
    </row>
    <row r="3" spans="1:26">
      <c r="A3" s="78"/>
      <c r="B3" s="125"/>
      <c r="C3" s="10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120"/>
    </row>
    <row r="4" spans="1:26">
      <c r="A4" s="78"/>
      <c r="B4" s="125"/>
      <c r="C4" s="10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120"/>
    </row>
    <row r="5" ht="12" customHeight="1" spans="1:26">
      <c r="A5" s="78"/>
      <c r="B5" s="125"/>
      <c r="C5" s="10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120"/>
    </row>
    <row r="6" spans="1:26">
      <c r="A6" s="78"/>
      <c r="B6" s="125"/>
      <c r="C6" s="10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120"/>
    </row>
    <row r="7" ht="28" customHeight="1" spans="1:26">
      <c r="A7" s="81"/>
      <c r="B7" s="126"/>
      <c r="C7" s="103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21"/>
    </row>
    <row r="8" ht="15" customHeight="1" spans="1:26">
      <c r="A8" s="127"/>
      <c r="B8" s="128"/>
      <c r="C8" s="104">
        <v>1</v>
      </c>
      <c r="D8" s="105">
        <v>2</v>
      </c>
      <c r="E8" s="105">
        <v>3</v>
      </c>
      <c r="F8" s="104">
        <v>4</v>
      </c>
      <c r="G8" s="104">
        <v>5</v>
      </c>
      <c r="H8" s="104">
        <v>6</v>
      </c>
      <c r="I8" s="105">
        <v>7</v>
      </c>
      <c r="J8" s="105">
        <v>8</v>
      </c>
      <c r="K8" s="104">
        <v>9</v>
      </c>
      <c r="L8" s="104">
        <v>10</v>
      </c>
      <c r="M8" s="104">
        <v>11</v>
      </c>
      <c r="N8" s="105">
        <v>12</v>
      </c>
      <c r="O8" s="105">
        <v>13</v>
      </c>
      <c r="P8" s="104">
        <v>14</v>
      </c>
      <c r="Q8" s="104">
        <v>15</v>
      </c>
      <c r="R8" s="104">
        <v>16</v>
      </c>
      <c r="S8" s="105">
        <v>17</v>
      </c>
      <c r="T8" s="105">
        <v>18</v>
      </c>
      <c r="U8" s="104">
        <v>19</v>
      </c>
      <c r="V8" s="104">
        <v>20</v>
      </c>
      <c r="W8" s="104">
        <v>21</v>
      </c>
      <c r="X8" s="105">
        <v>22</v>
      </c>
      <c r="Y8" s="105">
        <v>23</v>
      </c>
      <c r="Z8" s="129" t="s">
        <v>23</v>
      </c>
    </row>
    <row r="9" spans="1:26">
      <c r="A9" s="14" t="s">
        <v>24</v>
      </c>
      <c r="B9" s="15" t="s">
        <v>135</v>
      </c>
      <c r="C9" s="16">
        <v>0.25</v>
      </c>
      <c r="D9" s="17"/>
      <c r="E9" s="17">
        <v>0.0088</v>
      </c>
      <c r="F9" s="17">
        <v>0.0432</v>
      </c>
      <c r="G9" s="54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65" t="s">
        <v>136</v>
      </c>
    </row>
    <row r="10" spans="1:26">
      <c r="A10" s="18"/>
      <c r="B10" s="19" t="s">
        <v>86</v>
      </c>
      <c r="C10" s="20"/>
      <c r="D10" s="21"/>
      <c r="E10" s="21">
        <v>0.0122</v>
      </c>
      <c r="F10" s="21"/>
      <c r="G10" s="55">
        <v>0.001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7"/>
    </row>
    <row r="11" spans="1:26">
      <c r="A11" s="18"/>
      <c r="B11" s="22" t="s">
        <v>120</v>
      </c>
      <c r="C11" s="20"/>
      <c r="D11" s="21">
        <v>0.0178</v>
      </c>
      <c r="E11" s="21"/>
      <c r="F11" s="21"/>
      <c r="G11" s="55"/>
      <c r="H11" s="21">
        <v>0.05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7"/>
    </row>
    <row r="12" spans="1:26">
      <c r="A12" s="18"/>
      <c r="B12" s="19"/>
      <c r="C12" s="20"/>
      <c r="D12" s="21"/>
      <c r="E12" s="21"/>
      <c r="F12" s="21"/>
      <c r="G12" s="55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7"/>
    </row>
    <row r="13" ht="13.95" spans="1:26">
      <c r="A13" s="23"/>
      <c r="B13" s="24"/>
      <c r="C13" s="25"/>
      <c r="D13" s="26"/>
      <c r="E13" s="26"/>
      <c r="F13" s="26"/>
      <c r="G13" s="5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67"/>
    </row>
    <row r="14" spans="1:26">
      <c r="A14" s="14" t="s">
        <v>29</v>
      </c>
      <c r="B14" s="15" t="s">
        <v>17</v>
      </c>
      <c r="C14" s="16"/>
      <c r="D14" s="17"/>
      <c r="E14" s="17"/>
      <c r="F14" s="17"/>
      <c r="G14" s="54"/>
      <c r="H14" s="17"/>
      <c r="I14" s="17"/>
      <c r="J14" s="17"/>
      <c r="K14" s="17"/>
      <c r="L14" s="17">
        <v>0.1277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67"/>
    </row>
    <row r="15" spans="1:26">
      <c r="A15" s="18"/>
      <c r="B15" s="19"/>
      <c r="C15" s="20"/>
      <c r="D15" s="21"/>
      <c r="E15" s="21"/>
      <c r="F15" s="21"/>
      <c r="G15" s="55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67"/>
    </row>
    <row r="16" spans="1:26">
      <c r="A16" s="18"/>
      <c r="B16" s="19"/>
      <c r="C16" s="20"/>
      <c r="D16" s="21"/>
      <c r="E16" s="21"/>
      <c r="F16" s="21"/>
      <c r="G16" s="55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7"/>
    </row>
    <row r="17" ht="13.95" spans="1:26">
      <c r="A17" s="27"/>
      <c r="B17" s="28"/>
      <c r="C17" s="29"/>
      <c r="D17" s="30"/>
      <c r="E17" s="30"/>
      <c r="F17" s="30"/>
      <c r="G17" s="57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67"/>
    </row>
    <row r="18" ht="26" customHeight="1" spans="1:26">
      <c r="A18" s="31" t="s">
        <v>30</v>
      </c>
      <c r="B18" s="32" t="s">
        <v>74</v>
      </c>
      <c r="C18" s="16"/>
      <c r="D18" s="17"/>
      <c r="E18" s="17">
        <v>0.0014</v>
      </c>
      <c r="F18" s="17"/>
      <c r="G18" s="54"/>
      <c r="H18" s="17"/>
      <c r="I18" s="17"/>
      <c r="J18" s="17"/>
      <c r="K18" s="17">
        <v>0.1022</v>
      </c>
      <c r="L18" s="17"/>
      <c r="M18" s="17">
        <v>0.0114</v>
      </c>
      <c r="N18" s="17">
        <v>0.01</v>
      </c>
      <c r="O18" s="17"/>
      <c r="P18" s="17">
        <v>0.0023</v>
      </c>
      <c r="Q18" s="17">
        <v>0.1477</v>
      </c>
      <c r="R18" s="17">
        <v>0.0802</v>
      </c>
      <c r="S18" s="17"/>
      <c r="T18" s="17">
        <v>0.006</v>
      </c>
      <c r="U18" s="17"/>
      <c r="V18" s="17"/>
      <c r="W18" s="17"/>
      <c r="X18" s="17"/>
      <c r="Y18" s="17"/>
      <c r="Z18" s="67"/>
    </row>
    <row r="19" ht="14" customHeight="1" spans="1:26">
      <c r="A19" s="33"/>
      <c r="B19" s="34" t="s">
        <v>137</v>
      </c>
      <c r="C19" s="20"/>
      <c r="D19" s="21"/>
      <c r="E19" s="21"/>
      <c r="F19" s="21"/>
      <c r="G19" s="55"/>
      <c r="H19" s="21"/>
      <c r="I19" s="21"/>
      <c r="J19" s="21"/>
      <c r="K19" s="21"/>
      <c r="L19" s="21"/>
      <c r="M19" s="21">
        <v>0.008</v>
      </c>
      <c r="N19" s="21">
        <v>0.015</v>
      </c>
      <c r="O19" s="21"/>
      <c r="P19" s="21">
        <v>0.0062</v>
      </c>
      <c r="Q19" s="21"/>
      <c r="R19" s="21">
        <v>0.0794</v>
      </c>
      <c r="S19" s="21"/>
      <c r="T19" s="21"/>
      <c r="U19" s="21">
        <v>0.04</v>
      </c>
      <c r="V19" s="21"/>
      <c r="W19" s="21"/>
      <c r="X19" s="21"/>
      <c r="Y19" s="21"/>
      <c r="Z19" s="67"/>
    </row>
    <row r="20" ht="12" customHeight="1" spans="1:26">
      <c r="A20" s="33"/>
      <c r="B20" s="34" t="s">
        <v>34</v>
      </c>
      <c r="C20" s="20"/>
      <c r="D20" s="21"/>
      <c r="E20" s="21">
        <v>0.0083</v>
      </c>
      <c r="F20" s="21"/>
      <c r="G20" s="55"/>
      <c r="H20" s="21"/>
      <c r="I20" s="21"/>
      <c r="J20" s="21"/>
      <c r="K20" s="21"/>
      <c r="L20" s="21">
        <v>0.0095</v>
      </c>
      <c r="M20" s="21"/>
      <c r="N20" s="21"/>
      <c r="O20" s="21">
        <v>0.0182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7"/>
    </row>
    <row r="21" spans="1:26">
      <c r="A21" s="33"/>
      <c r="B21" s="22" t="s">
        <v>35</v>
      </c>
      <c r="C21" s="20"/>
      <c r="D21" s="21"/>
      <c r="E21" s="21"/>
      <c r="F21" s="21"/>
      <c r="G21" s="55"/>
      <c r="H21" s="21"/>
      <c r="I21" s="21">
        <v>0.0524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7"/>
    </row>
    <row r="22" ht="13.95" spans="1:26">
      <c r="A22" s="36"/>
      <c r="B22" s="37"/>
      <c r="C22" s="25"/>
      <c r="D22" s="26"/>
      <c r="E22" s="26"/>
      <c r="F22" s="26"/>
      <c r="G22" s="5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67"/>
    </row>
    <row r="23" spans="1:26">
      <c r="A23" s="33" t="s">
        <v>36</v>
      </c>
      <c r="B23" s="15" t="s">
        <v>138</v>
      </c>
      <c r="C23" s="20">
        <v>0.0454</v>
      </c>
      <c r="D23" s="21"/>
      <c r="E23" s="21">
        <v>0.0053</v>
      </c>
      <c r="F23" s="21"/>
      <c r="G23" s="55"/>
      <c r="H23" s="21"/>
      <c r="I23" s="21"/>
      <c r="J23" s="21"/>
      <c r="K23" s="21"/>
      <c r="L23" s="21"/>
      <c r="M23" s="21"/>
      <c r="N23" s="21"/>
      <c r="O23" s="21"/>
      <c r="P23" s="21">
        <v>0.0064</v>
      </c>
      <c r="Q23" s="21"/>
      <c r="R23" s="21"/>
      <c r="S23" s="21">
        <v>0.0324</v>
      </c>
      <c r="T23" s="21"/>
      <c r="U23" s="21"/>
      <c r="V23" s="21">
        <v>0.0063</v>
      </c>
      <c r="W23" s="21"/>
      <c r="X23" s="21"/>
      <c r="Y23" s="21">
        <v>6</v>
      </c>
      <c r="Z23" s="67"/>
    </row>
    <row r="24" spans="1:26">
      <c r="A24" s="33"/>
      <c r="B24" s="19" t="s">
        <v>60</v>
      </c>
      <c r="C24" s="20"/>
      <c r="D24" s="21"/>
      <c r="E24" s="21">
        <v>0.00731</v>
      </c>
      <c r="F24" s="21"/>
      <c r="G24" s="55">
        <v>0.00057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67"/>
    </row>
    <row r="25" spans="1:26">
      <c r="A25" s="33"/>
      <c r="B25" s="38" t="s">
        <v>139</v>
      </c>
      <c r="C25" s="29"/>
      <c r="D25" s="30"/>
      <c r="E25" s="30">
        <v>0.0074</v>
      </c>
      <c r="F25" s="30"/>
      <c r="G25" s="57"/>
      <c r="H25" s="30"/>
      <c r="I25" s="30"/>
      <c r="J25" s="30">
        <v>0.0174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>
        <v>0.0043</v>
      </c>
      <c r="X25" s="30"/>
      <c r="Y25" s="30"/>
      <c r="Z25" s="67"/>
    </row>
    <row r="26" spans="1:26">
      <c r="A26" s="33"/>
      <c r="B26" s="38"/>
      <c r="C26" s="29"/>
      <c r="D26" s="30"/>
      <c r="E26" s="30"/>
      <c r="F26" s="30"/>
      <c r="G26" s="57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67"/>
    </row>
    <row r="27" ht="13.95" spans="1:26">
      <c r="A27" s="33"/>
      <c r="B27" s="37"/>
      <c r="C27" s="29"/>
      <c r="D27" s="30"/>
      <c r="E27" s="30"/>
      <c r="F27" s="30"/>
      <c r="G27" s="57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>
        <v>0.5</v>
      </c>
      <c r="Y27" s="30"/>
      <c r="Z27" s="70"/>
    </row>
    <row r="28" ht="15.6" spans="1:26">
      <c r="A28" s="41" t="s">
        <v>39</v>
      </c>
      <c r="B28" s="42"/>
      <c r="C28" s="16">
        <f>SUM(C9:C27)</f>
        <v>0.2954</v>
      </c>
      <c r="D28" s="17">
        <f>SUM(D9:D27)</f>
        <v>0.0178</v>
      </c>
      <c r="E28" s="17">
        <f>SUM(E9:E27)</f>
        <v>0.05071</v>
      </c>
      <c r="F28" s="17">
        <f>SUM(F9:F27)</f>
        <v>0.0432</v>
      </c>
      <c r="G28" s="54">
        <f>SUM(G9:G27)</f>
        <v>0.00157</v>
      </c>
      <c r="H28" s="17">
        <f t="shared" ref="H28:AA28" si="0">SUM(H9:H27)</f>
        <v>0.05</v>
      </c>
      <c r="I28" s="17">
        <f t="shared" si="0"/>
        <v>0.0524</v>
      </c>
      <c r="J28" s="17">
        <f t="shared" si="0"/>
        <v>0.0174</v>
      </c>
      <c r="K28" s="17">
        <f t="shared" si="0"/>
        <v>0.1022</v>
      </c>
      <c r="L28" s="17">
        <f t="shared" si="0"/>
        <v>0.1372</v>
      </c>
      <c r="M28" s="17">
        <f t="shared" si="0"/>
        <v>0.0194</v>
      </c>
      <c r="N28" s="17">
        <f t="shared" si="0"/>
        <v>0.025</v>
      </c>
      <c r="O28" s="17">
        <f t="shared" si="0"/>
        <v>0.0182</v>
      </c>
      <c r="P28" s="17">
        <f t="shared" si="0"/>
        <v>0.0149</v>
      </c>
      <c r="Q28" s="17">
        <f t="shared" si="0"/>
        <v>0.1477</v>
      </c>
      <c r="R28" s="17">
        <f t="shared" si="0"/>
        <v>0.1596</v>
      </c>
      <c r="S28" s="17">
        <f t="shared" si="0"/>
        <v>0.0324</v>
      </c>
      <c r="T28" s="17">
        <f t="shared" si="0"/>
        <v>0.006</v>
      </c>
      <c r="U28" s="17">
        <f t="shared" si="0"/>
        <v>0.04</v>
      </c>
      <c r="V28" s="17">
        <f t="shared" si="0"/>
        <v>0.0063</v>
      </c>
      <c r="W28" s="17">
        <f t="shared" si="0"/>
        <v>0.0043</v>
      </c>
      <c r="X28" s="17">
        <v>0.5</v>
      </c>
      <c r="Y28" s="17">
        <v>6</v>
      </c>
      <c r="Z28" s="130"/>
    </row>
    <row r="29" ht="15.6" hidden="1" spans="1:26">
      <c r="A29" s="43" t="s">
        <v>40</v>
      </c>
      <c r="B29" s="44"/>
      <c r="C29" s="87">
        <f>44*C28</f>
        <v>12.9976</v>
      </c>
      <c r="D29" s="87">
        <f t="shared" ref="D29:AA29" si="1">44*D28</f>
        <v>0.7832</v>
      </c>
      <c r="E29" s="87">
        <f t="shared" si="1"/>
        <v>2.23124</v>
      </c>
      <c r="F29" s="87">
        <f t="shared" si="1"/>
        <v>1.9008</v>
      </c>
      <c r="G29" s="87">
        <f t="shared" si="1"/>
        <v>0.06908</v>
      </c>
      <c r="H29" s="87">
        <f t="shared" si="1"/>
        <v>2.2</v>
      </c>
      <c r="I29" s="87">
        <f t="shared" si="1"/>
        <v>2.3056</v>
      </c>
      <c r="J29" s="87">
        <f t="shared" si="1"/>
        <v>0.7656</v>
      </c>
      <c r="K29" s="87">
        <f t="shared" si="1"/>
        <v>4.4968</v>
      </c>
      <c r="L29" s="87">
        <f t="shared" si="1"/>
        <v>6.0368</v>
      </c>
      <c r="M29" s="87">
        <f t="shared" si="1"/>
        <v>0.8536</v>
      </c>
      <c r="N29" s="87">
        <f t="shared" si="1"/>
        <v>1.1</v>
      </c>
      <c r="O29" s="87">
        <f t="shared" si="1"/>
        <v>0.8008</v>
      </c>
      <c r="P29" s="87">
        <f t="shared" si="1"/>
        <v>0.6556</v>
      </c>
      <c r="Q29" s="87">
        <f t="shared" si="1"/>
        <v>6.4988</v>
      </c>
      <c r="R29" s="87">
        <f t="shared" si="1"/>
        <v>7.0224</v>
      </c>
      <c r="S29" s="87">
        <f t="shared" si="1"/>
        <v>1.4256</v>
      </c>
      <c r="T29" s="87">
        <f t="shared" si="1"/>
        <v>0.264</v>
      </c>
      <c r="U29" s="87">
        <f t="shared" si="1"/>
        <v>1.76</v>
      </c>
      <c r="V29" s="87">
        <f t="shared" si="1"/>
        <v>0.2772</v>
      </c>
      <c r="W29" s="87">
        <f t="shared" si="1"/>
        <v>0.1892</v>
      </c>
      <c r="X29" s="87">
        <v>0.5</v>
      </c>
      <c r="Y29" s="87">
        <v>6</v>
      </c>
      <c r="Z29" s="131"/>
    </row>
    <row r="30" ht="15.6" spans="1:26">
      <c r="A30" s="43" t="s">
        <v>40</v>
      </c>
      <c r="B30" s="44"/>
      <c r="C30" s="45">
        <f>ROUND(C29,2)</f>
        <v>13</v>
      </c>
      <c r="D30" s="46">
        <f>ROUND(D29,2)</f>
        <v>0.78</v>
      </c>
      <c r="E30" s="46">
        <f>ROUND(E29,2)</f>
        <v>2.23</v>
      </c>
      <c r="F30" s="46">
        <f>ROUND(F29,2)</f>
        <v>1.9</v>
      </c>
      <c r="G30" s="46">
        <f>ROUND(G29,2)</f>
        <v>0.07</v>
      </c>
      <c r="H30" s="46">
        <f t="shared" ref="H30:W30" si="2">ROUND(H29,2)</f>
        <v>2.2</v>
      </c>
      <c r="I30" s="46">
        <f t="shared" si="2"/>
        <v>2.31</v>
      </c>
      <c r="J30" s="46">
        <f t="shared" si="2"/>
        <v>0.77</v>
      </c>
      <c r="K30" s="46">
        <f t="shared" si="2"/>
        <v>4.5</v>
      </c>
      <c r="L30" s="46">
        <f t="shared" si="2"/>
        <v>6.04</v>
      </c>
      <c r="M30" s="59">
        <f t="shared" si="2"/>
        <v>0.85</v>
      </c>
      <c r="N30" s="59">
        <f t="shared" si="2"/>
        <v>1.1</v>
      </c>
      <c r="O30" s="59">
        <f t="shared" si="2"/>
        <v>0.8</v>
      </c>
      <c r="P30" s="59">
        <f t="shared" si="2"/>
        <v>0.66</v>
      </c>
      <c r="Q30" s="59">
        <f t="shared" si="2"/>
        <v>6.5</v>
      </c>
      <c r="R30" s="59">
        <f t="shared" si="2"/>
        <v>7.02</v>
      </c>
      <c r="S30" s="59">
        <f t="shared" si="2"/>
        <v>1.43</v>
      </c>
      <c r="T30" s="59">
        <f t="shared" si="2"/>
        <v>0.26</v>
      </c>
      <c r="U30" s="59">
        <f t="shared" si="2"/>
        <v>1.76</v>
      </c>
      <c r="V30" s="59">
        <f t="shared" si="2"/>
        <v>0.28</v>
      </c>
      <c r="W30" s="59">
        <f t="shared" si="2"/>
        <v>0.19</v>
      </c>
      <c r="X30" s="59">
        <v>0.5</v>
      </c>
      <c r="Y30" s="59">
        <v>6</v>
      </c>
      <c r="Z30" s="132"/>
    </row>
    <row r="31" ht="15.6" spans="1:26">
      <c r="A31" s="43" t="s">
        <v>41</v>
      </c>
      <c r="B31" s="44"/>
      <c r="C31" s="45">
        <v>80</v>
      </c>
      <c r="D31" s="47">
        <v>800</v>
      </c>
      <c r="E31" s="47">
        <v>85</v>
      </c>
      <c r="F31" s="46">
        <v>140</v>
      </c>
      <c r="G31" s="47">
        <v>1400</v>
      </c>
      <c r="H31" s="47">
        <v>62.37</v>
      </c>
      <c r="I31" s="47">
        <v>39.5</v>
      </c>
      <c r="J31" s="46">
        <v>400</v>
      </c>
      <c r="K31" s="46">
        <v>34</v>
      </c>
      <c r="L31" s="59">
        <v>110</v>
      </c>
      <c r="M31" s="46">
        <v>52</v>
      </c>
      <c r="N31" s="59">
        <v>80</v>
      </c>
      <c r="O31" s="59">
        <v>250</v>
      </c>
      <c r="P31" s="59">
        <v>220</v>
      </c>
      <c r="Q31" s="46">
        <v>40</v>
      </c>
      <c r="R31" s="46">
        <v>253</v>
      </c>
      <c r="S31" s="59">
        <v>115</v>
      </c>
      <c r="T31" s="59">
        <v>400</v>
      </c>
      <c r="U31" s="59">
        <v>88</v>
      </c>
      <c r="V31" s="59">
        <v>85</v>
      </c>
      <c r="W31" s="59">
        <v>100</v>
      </c>
      <c r="X31" s="59">
        <v>20</v>
      </c>
      <c r="Y31" s="59">
        <v>6</v>
      </c>
      <c r="Z31" s="132"/>
    </row>
    <row r="32" ht="16.35" spans="1:26">
      <c r="A32" s="48" t="s">
        <v>42</v>
      </c>
      <c r="B32" s="49"/>
      <c r="C32" s="112">
        <f>C31*C30</f>
        <v>1040</v>
      </c>
      <c r="D32" s="112">
        <f>D31*D30</f>
        <v>624</v>
      </c>
      <c r="E32" s="112">
        <f>E31*E30</f>
        <v>189.55</v>
      </c>
      <c r="F32" s="112">
        <f>F31*F30</f>
        <v>266</v>
      </c>
      <c r="G32" s="112">
        <f>G31*G30</f>
        <v>98</v>
      </c>
      <c r="H32" s="112">
        <f t="shared" ref="H32:AA32" si="3">H31*H30</f>
        <v>137.214</v>
      </c>
      <c r="I32" s="112">
        <f t="shared" si="3"/>
        <v>91.245</v>
      </c>
      <c r="J32" s="112">
        <f t="shared" si="3"/>
        <v>308</v>
      </c>
      <c r="K32" s="112">
        <f t="shared" si="3"/>
        <v>153</v>
      </c>
      <c r="L32" s="112">
        <f t="shared" si="3"/>
        <v>664.4</v>
      </c>
      <c r="M32" s="112">
        <f t="shared" si="3"/>
        <v>44.2</v>
      </c>
      <c r="N32" s="112">
        <f t="shared" si="3"/>
        <v>88</v>
      </c>
      <c r="O32" s="112">
        <f t="shared" si="3"/>
        <v>200</v>
      </c>
      <c r="P32" s="112">
        <f t="shared" si="3"/>
        <v>145.2</v>
      </c>
      <c r="Q32" s="112">
        <f t="shared" si="3"/>
        <v>260</v>
      </c>
      <c r="R32" s="112">
        <f t="shared" si="3"/>
        <v>1776.06</v>
      </c>
      <c r="S32" s="112">
        <f t="shared" si="3"/>
        <v>164.45</v>
      </c>
      <c r="T32" s="112">
        <f t="shared" si="3"/>
        <v>104</v>
      </c>
      <c r="U32" s="112">
        <f t="shared" si="3"/>
        <v>154.88</v>
      </c>
      <c r="V32" s="112">
        <f t="shared" si="3"/>
        <v>23.8</v>
      </c>
      <c r="W32" s="112">
        <f t="shared" si="3"/>
        <v>19</v>
      </c>
      <c r="X32" s="112">
        <f t="shared" si="3"/>
        <v>10</v>
      </c>
      <c r="Y32" s="112">
        <f t="shared" si="3"/>
        <v>36</v>
      </c>
      <c r="Z32" s="112">
        <f>SUM(C32:Y32)</f>
        <v>6596.999</v>
      </c>
    </row>
    <row r="33" ht="15.6" spans="1:26">
      <c r="A33" s="51"/>
      <c r="B33" s="51"/>
      <c r="C33" s="52"/>
      <c r="D33" s="52"/>
      <c r="E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>
        <f>Z32/Z2</f>
        <v>149.931795454545</v>
      </c>
    </row>
    <row r="34" customFormat="1" ht="27" customHeight="1" spans="2:14">
      <c r="B34" s="53" t="s">
        <v>43</v>
      </c>
      <c r="N34" s="52"/>
    </row>
    <row r="35" customFormat="1" ht="27" customHeight="1" spans="2:14">
      <c r="B35" s="53" t="s">
        <v>66</v>
      </c>
      <c r="N35" s="52"/>
    </row>
    <row r="36" customFormat="1" ht="27" customHeight="1" spans="2:2">
      <c r="B36" s="53" t="s">
        <v>45</v>
      </c>
    </row>
  </sheetData>
  <mergeCells count="38">
    <mergeCell ref="A1:Z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2"/>
    <mergeCell ref="A23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Z9:Z27"/>
  </mergeCells>
  <pageMargins left="0.0784722222222222" right="0.196527777777778" top="1.05069444444444" bottom="1.05069444444444" header="0.708333333333333" footer="0.786805555555556"/>
  <pageSetup paperSize="9" scale="80" orientation="landscape" useFirstPageNumber="1" horizontalDpi="3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Z37"/>
  <sheetViews>
    <sheetView workbookViewId="0">
      <pane ySplit="7" topLeftCell="A14" activePane="bottomLeft" state="frozen"/>
      <selection/>
      <selection pane="bottomLeft" activeCell="A30" sqref="$A30:$XFD30"/>
    </sheetView>
  </sheetViews>
  <sheetFormatPr defaultColWidth="11.537037037037" defaultRowHeight="13.2"/>
  <cols>
    <col min="1" max="1" width="6.33333333333333" customWidth="1"/>
    <col min="2" max="2" width="29.5555555555556" customWidth="1"/>
    <col min="3" max="4" width="6.44444444444444" customWidth="1"/>
    <col min="5" max="5" width="5.66666666666667" customWidth="1"/>
    <col min="6" max="8" width="6" customWidth="1"/>
    <col min="9" max="9" width="7.22222222222222" customWidth="1"/>
    <col min="10" max="10" width="6.22222222222222" customWidth="1"/>
    <col min="11" max="12" width="6.33333333333333" customWidth="1"/>
    <col min="13" max="13" width="6.22222222222222" customWidth="1"/>
    <col min="14" max="14" width="5.66666666666667" customWidth="1"/>
    <col min="15" max="15" width="5.77777777777778" customWidth="1"/>
    <col min="16" max="16" width="6.55555555555556" customWidth="1"/>
    <col min="17" max="17" width="6.88888888888889" customWidth="1"/>
    <col min="18" max="18" width="6.22222222222222" customWidth="1"/>
    <col min="19" max="19" width="6.55555555555556" customWidth="1"/>
    <col min="20" max="20" width="6.44444444444444" customWidth="1"/>
    <col min="21" max="22" width="6.66666666666667" customWidth="1"/>
    <col min="23" max="23" width="6.44444444444444" customWidth="1"/>
    <col min="24" max="24" width="6.22222222222222" customWidth="1"/>
    <col min="25" max="25" width="5.22222222222222" customWidth="1"/>
    <col min="26" max="26" width="8.22222222222222" customWidth="1"/>
  </cols>
  <sheetData>
    <row r="1" s="1" customFormat="1" ht="22" customHeight="1" spans="1:1">
      <c r="A1" s="1" t="s">
        <v>0</v>
      </c>
    </row>
    <row r="2" customHeight="1" spans="1:26">
      <c r="A2" s="2"/>
      <c r="B2" s="3" t="s">
        <v>140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68</v>
      </c>
      <c r="H2" s="4" t="s">
        <v>54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6</v>
      </c>
      <c r="S2" s="4" t="s">
        <v>16</v>
      </c>
      <c r="T2" s="4" t="s">
        <v>17</v>
      </c>
      <c r="U2" s="4" t="s">
        <v>51</v>
      </c>
      <c r="V2" s="4" t="s">
        <v>18</v>
      </c>
      <c r="W2" s="4" t="s">
        <v>108</v>
      </c>
      <c r="X2" s="4" t="s">
        <v>21</v>
      </c>
      <c r="Y2" s="142" t="s">
        <v>22</v>
      </c>
      <c r="Z2" s="60">
        <v>41</v>
      </c>
    </row>
    <row r="3" spans="1:26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143"/>
      <c r="Z3" s="61"/>
    </row>
    <row r="4" spans="1:26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143"/>
      <c r="Z4" s="61"/>
    </row>
    <row r="5" ht="12" customHeight="1" spans="1:26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143"/>
      <c r="Z5" s="61"/>
    </row>
    <row r="6" spans="1:26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143"/>
      <c r="Z6" s="61"/>
    </row>
    <row r="7" ht="28" customHeight="1" spans="1:26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44"/>
      <c r="Z7" s="62"/>
    </row>
    <row r="8" ht="16" customHeight="1" spans="1:26">
      <c r="A8" s="11"/>
      <c r="B8" s="12"/>
      <c r="C8" s="13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13">
        <v>14</v>
      </c>
      <c r="Q8" s="13">
        <v>15</v>
      </c>
      <c r="R8" s="13">
        <v>16</v>
      </c>
      <c r="S8" s="13">
        <v>17</v>
      </c>
      <c r="T8" s="13">
        <v>18</v>
      </c>
      <c r="U8" s="13">
        <v>19</v>
      </c>
      <c r="V8" s="13">
        <v>20</v>
      </c>
      <c r="W8" s="13">
        <v>21</v>
      </c>
      <c r="X8" s="13">
        <v>22</v>
      </c>
      <c r="Y8" s="13">
        <v>23</v>
      </c>
      <c r="Z8" s="63" t="s">
        <v>23</v>
      </c>
    </row>
    <row r="9" spans="1:26">
      <c r="A9" s="14" t="s">
        <v>24</v>
      </c>
      <c r="B9" s="15" t="s">
        <v>73</v>
      </c>
      <c r="C9" s="16">
        <v>0.155</v>
      </c>
      <c r="D9" s="17"/>
      <c r="E9" s="17">
        <v>0.0054</v>
      </c>
      <c r="F9" s="17">
        <v>0.01</v>
      </c>
      <c r="G9" s="17">
        <v>0.016</v>
      </c>
      <c r="H9" s="17"/>
      <c r="I9" s="54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64"/>
      <c r="V9" s="64"/>
      <c r="W9" s="64"/>
      <c r="X9" s="64"/>
      <c r="Y9" s="64"/>
      <c r="Z9" s="65" t="s">
        <v>136</v>
      </c>
    </row>
    <row r="10" spans="1:26">
      <c r="A10" s="18"/>
      <c r="B10" s="19" t="s">
        <v>27</v>
      </c>
      <c r="C10" s="20"/>
      <c r="D10" s="21"/>
      <c r="E10" s="21">
        <v>0.007</v>
      </c>
      <c r="F10" s="21"/>
      <c r="G10" s="21"/>
      <c r="H10" s="21"/>
      <c r="I10" s="55">
        <v>0.0006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66"/>
      <c r="V10" s="66"/>
      <c r="W10" s="66"/>
      <c r="X10" s="66"/>
      <c r="Y10" s="66"/>
      <c r="Z10" s="67"/>
    </row>
    <row r="11" spans="1:26">
      <c r="A11" s="18"/>
      <c r="B11" s="22" t="s">
        <v>28</v>
      </c>
      <c r="C11" s="20"/>
      <c r="D11" s="21">
        <v>0.0108</v>
      </c>
      <c r="E11" s="21"/>
      <c r="F11" s="21"/>
      <c r="G11" s="21"/>
      <c r="H11" s="21"/>
      <c r="I11" s="55"/>
      <c r="J11" s="21">
        <v>0.0334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66"/>
      <c r="V11" s="66"/>
      <c r="W11" s="66"/>
      <c r="X11" s="66"/>
      <c r="Y11" s="66"/>
      <c r="Z11" s="67"/>
    </row>
    <row r="12" spans="1:26">
      <c r="A12" s="18"/>
      <c r="B12" s="19"/>
      <c r="C12" s="20"/>
      <c r="D12" s="21"/>
      <c r="E12" s="21"/>
      <c r="F12" s="21"/>
      <c r="G12" s="21"/>
      <c r="H12" s="21"/>
      <c r="I12" s="55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66"/>
      <c r="V12" s="66"/>
      <c r="W12" s="66"/>
      <c r="X12" s="66"/>
      <c r="Y12" s="66"/>
      <c r="Z12" s="67"/>
    </row>
    <row r="13" ht="13.95" spans="1:26">
      <c r="A13" s="23"/>
      <c r="B13" s="24"/>
      <c r="C13" s="25"/>
      <c r="D13" s="26"/>
      <c r="E13" s="26"/>
      <c r="F13" s="26"/>
      <c r="G13" s="26"/>
      <c r="H13" s="26"/>
      <c r="I13" s="5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68"/>
      <c r="V13" s="68"/>
      <c r="W13" s="68"/>
      <c r="X13" s="68"/>
      <c r="Y13" s="68"/>
      <c r="Z13" s="67"/>
    </row>
    <row r="14" spans="1:26">
      <c r="A14" s="14" t="s">
        <v>29</v>
      </c>
      <c r="B14" s="15" t="s">
        <v>17</v>
      </c>
      <c r="C14" s="16"/>
      <c r="D14" s="17"/>
      <c r="E14" s="17"/>
      <c r="F14" s="17"/>
      <c r="G14" s="17"/>
      <c r="H14" s="17"/>
      <c r="I14" s="54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>
        <v>0.118</v>
      </c>
      <c r="U14" s="64"/>
      <c r="V14" s="64"/>
      <c r="W14" s="64"/>
      <c r="X14" s="64"/>
      <c r="Y14" s="64"/>
      <c r="Z14" s="67"/>
    </row>
    <row r="15" spans="1:26">
      <c r="A15" s="18"/>
      <c r="B15" s="19"/>
      <c r="C15" s="20"/>
      <c r="D15" s="21"/>
      <c r="E15" s="21"/>
      <c r="F15" s="21"/>
      <c r="G15" s="21"/>
      <c r="H15" s="21"/>
      <c r="I15" s="55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 t="s">
        <v>110</v>
      </c>
      <c r="U15" s="66"/>
      <c r="V15" s="66"/>
      <c r="W15" s="66"/>
      <c r="X15" s="66"/>
      <c r="Y15" s="66"/>
      <c r="Z15" s="67"/>
    </row>
    <row r="16" spans="1:26">
      <c r="A16" s="18"/>
      <c r="B16" s="19"/>
      <c r="C16" s="20"/>
      <c r="D16" s="21"/>
      <c r="E16" s="21"/>
      <c r="F16" s="21"/>
      <c r="G16" s="21"/>
      <c r="H16" s="21"/>
      <c r="I16" s="55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66"/>
      <c r="V16" s="66"/>
      <c r="W16" s="66"/>
      <c r="X16" s="66"/>
      <c r="Y16" s="66"/>
      <c r="Z16" s="67"/>
    </row>
    <row r="17" ht="13.95" spans="1:26">
      <c r="A17" s="27"/>
      <c r="B17" s="28"/>
      <c r="C17" s="29"/>
      <c r="D17" s="30"/>
      <c r="E17" s="30"/>
      <c r="F17" s="30"/>
      <c r="G17" s="30"/>
      <c r="H17" s="30"/>
      <c r="I17" s="57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69"/>
      <c r="V17" s="69"/>
      <c r="W17" s="69"/>
      <c r="X17" s="69"/>
      <c r="Y17" s="69"/>
      <c r="Z17" s="67"/>
    </row>
    <row r="18" spans="1:26">
      <c r="A18" s="31" t="s">
        <v>30</v>
      </c>
      <c r="B18" s="32" t="s">
        <v>31</v>
      </c>
      <c r="C18" s="16"/>
      <c r="D18" s="17"/>
      <c r="E18" s="17"/>
      <c r="F18" s="17">
        <v>0.005</v>
      </c>
      <c r="G18" s="17"/>
      <c r="H18" s="17"/>
      <c r="I18" s="54"/>
      <c r="J18" s="17"/>
      <c r="K18" s="17"/>
      <c r="L18" s="17"/>
      <c r="M18" s="17">
        <v>0.0844</v>
      </c>
      <c r="N18" s="17">
        <v>0.011</v>
      </c>
      <c r="O18" s="17">
        <v>0.0113</v>
      </c>
      <c r="P18" s="17">
        <v>0.00234</v>
      </c>
      <c r="Q18" s="17">
        <v>0.035</v>
      </c>
      <c r="R18" s="17">
        <v>0.036</v>
      </c>
      <c r="S18" s="17">
        <v>0.00648</v>
      </c>
      <c r="T18" s="17"/>
      <c r="U18" s="64"/>
      <c r="V18" s="64"/>
      <c r="W18" s="64"/>
      <c r="X18" s="64"/>
      <c r="Y18" s="64"/>
      <c r="Z18" s="67"/>
    </row>
    <row r="19" ht="26.4" spans="1:26">
      <c r="A19" s="33"/>
      <c r="B19" s="34" t="s">
        <v>141</v>
      </c>
      <c r="C19" s="20"/>
      <c r="D19" s="21"/>
      <c r="E19" s="21"/>
      <c r="F19" s="21"/>
      <c r="G19" s="21"/>
      <c r="H19" s="21"/>
      <c r="I19" s="55"/>
      <c r="J19" s="21">
        <v>0.01</v>
      </c>
      <c r="K19" s="21"/>
      <c r="L19" s="21"/>
      <c r="M19" s="21"/>
      <c r="N19" s="21">
        <v>0.015</v>
      </c>
      <c r="O19" s="21">
        <v>0.015</v>
      </c>
      <c r="P19" s="21">
        <v>0.004</v>
      </c>
      <c r="Q19" s="21"/>
      <c r="R19" s="21"/>
      <c r="S19" s="21">
        <v>0.004</v>
      </c>
      <c r="T19" s="21"/>
      <c r="U19" s="66">
        <v>0.056</v>
      </c>
      <c r="V19" s="66">
        <v>0.0434</v>
      </c>
      <c r="W19" s="66"/>
      <c r="X19" s="66">
        <v>2</v>
      </c>
      <c r="Y19" s="66"/>
      <c r="Z19" s="67"/>
    </row>
    <row r="20" spans="1:26">
      <c r="A20" s="33"/>
      <c r="B20" s="34" t="s">
        <v>142</v>
      </c>
      <c r="C20" s="20"/>
      <c r="D20" s="21">
        <v>0.007</v>
      </c>
      <c r="E20" s="21"/>
      <c r="F20" s="21"/>
      <c r="G20" s="21"/>
      <c r="H20" s="21">
        <v>0.044</v>
      </c>
      <c r="I20" s="55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66"/>
      <c r="V20" s="66"/>
      <c r="W20" s="66"/>
      <c r="X20" s="66"/>
      <c r="Y20" s="66"/>
      <c r="Z20" s="67"/>
    </row>
    <row r="21" spans="1:26">
      <c r="A21" s="33"/>
      <c r="B21" s="35" t="s">
        <v>143</v>
      </c>
      <c r="C21" s="20"/>
      <c r="D21" s="21"/>
      <c r="E21" s="21">
        <v>0.008</v>
      </c>
      <c r="F21" s="21"/>
      <c r="G21" s="21"/>
      <c r="H21" s="21"/>
      <c r="I21" s="55"/>
      <c r="J21" s="21"/>
      <c r="K21" s="21"/>
      <c r="L21" s="21">
        <v>0.018</v>
      </c>
      <c r="M21" s="21"/>
      <c r="N21" s="21"/>
      <c r="O21" s="21"/>
      <c r="P21" s="21"/>
      <c r="Q21" s="21"/>
      <c r="R21" s="21"/>
      <c r="S21" s="21"/>
      <c r="T21" s="21">
        <v>0.0163</v>
      </c>
      <c r="U21" s="66"/>
      <c r="V21" s="66"/>
      <c r="W21" s="66"/>
      <c r="X21" s="66"/>
      <c r="Y21" s="66"/>
      <c r="Z21" s="67"/>
    </row>
    <row r="22" spans="1:26">
      <c r="A22" s="33"/>
      <c r="B22" s="22" t="s">
        <v>35</v>
      </c>
      <c r="C22" s="20"/>
      <c r="D22" s="21"/>
      <c r="E22" s="21"/>
      <c r="F22" s="21"/>
      <c r="G22" s="21"/>
      <c r="H22" s="21"/>
      <c r="I22" s="55"/>
      <c r="J22" s="21"/>
      <c r="K22" s="21">
        <v>0.05</v>
      </c>
      <c r="L22" s="21"/>
      <c r="M22" s="21"/>
      <c r="N22" s="21"/>
      <c r="O22" s="21"/>
      <c r="P22" s="21"/>
      <c r="Q22" s="21"/>
      <c r="R22" s="21"/>
      <c r="S22" s="21"/>
      <c r="T22" s="21"/>
      <c r="U22" s="66"/>
      <c r="V22" s="66"/>
      <c r="W22" s="66"/>
      <c r="X22" s="66"/>
      <c r="Y22" s="66"/>
      <c r="Z22" s="67"/>
    </row>
    <row r="23" ht="13.95" spans="1:26">
      <c r="A23" s="36"/>
      <c r="B23" s="37"/>
      <c r="C23" s="25"/>
      <c r="D23" s="26"/>
      <c r="E23" s="26"/>
      <c r="F23" s="26"/>
      <c r="G23" s="26"/>
      <c r="H23" s="26"/>
      <c r="I23" s="5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68"/>
      <c r="V23" s="68"/>
      <c r="W23" s="68"/>
      <c r="X23" s="68"/>
      <c r="Y23" s="68"/>
      <c r="Z23" s="67"/>
    </row>
    <row r="24" spans="1:26">
      <c r="A24" s="31" t="s">
        <v>36</v>
      </c>
      <c r="B24" s="15" t="s">
        <v>37</v>
      </c>
      <c r="C24" s="16">
        <v>0.04</v>
      </c>
      <c r="D24" s="17">
        <v>0.0022</v>
      </c>
      <c r="E24" s="17"/>
      <c r="F24" s="17"/>
      <c r="G24" s="17"/>
      <c r="H24" s="17"/>
      <c r="I24" s="54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64"/>
      <c r="V24" s="64"/>
      <c r="W24" s="64"/>
      <c r="X24" s="64">
        <v>64</v>
      </c>
      <c r="Y24" s="64"/>
      <c r="Z24" s="67"/>
    </row>
    <row r="25" spans="1:26">
      <c r="A25" s="33"/>
      <c r="B25" s="19" t="s">
        <v>27</v>
      </c>
      <c r="C25" s="20"/>
      <c r="D25" s="21"/>
      <c r="E25" s="21">
        <v>0.0074</v>
      </c>
      <c r="F25" s="21"/>
      <c r="G25" s="21"/>
      <c r="H25" s="21"/>
      <c r="I25" s="55">
        <v>0.0006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66"/>
      <c r="V25" s="66"/>
      <c r="W25" s="66"/>
      <c r="X25" s="66"/>
      <c r="Y25" s="66"/>
      <c r="Z25" s="67"/>
    </row>
    <row r="26" spans="1:26">
      <c r="A26" s="33"/>
      <c r="B26" s="38" t="s">
        <v>35</v>
      </c>
      <c r="C26" s="39"/>
      <c r="D26" s="40"/>
      <c r="E26" s="40"/>
      <c r="F26" s="40"/>
      <c r="G26" s="40"/>
      <c r="H26" s="40"/>
      <c r="I26" s="58"/>
      <c r="J26" s="30"/>
      <c r="K26" s="30">
        <v>0.0244</v>
      </c>
      <c r="L26" s="30"/>
      <c r="M26" s="30"/>
      <c r="N26" s="30"/>
      <c r="O26" s="30"/>
      <c r="P26" s="30"/>
      <c r="Q26" s="30"/>
      <c r="R26" s="30"/>
      <c r="S26" s="30"/>
      <c r="T26" s="30"/>
      <c r="U26" s="69"/>
      <c r="V26" s="69"/>
      <c r="W26" s="69"/>
      <c r="X26" s="69"/>
      <c r="Y26" s="69"/>
      <c r="Z26" s="67"/>
    </row>
    <row r="27" spans="1:26">
      <c r="A27" s="33"/>
      <c r="B27" s="38" t="s">
        <v>144</v>
      </c>
      <c r="C27" s="39"/>
      <c r="D27" s="40"/>
      <c r="E27" s="40"/>
      <c r="F27" s="40"/>
      <c r="G27" s="40"/>
      <c r="H27" s="40"/>
      <c r="I27" s="58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69"/>
      <c r="V27" s="69"/>
      <c r="W27" s="69">
        <v>6</v>
      </c>
      <c r="X27" s="69"/>
      <c r="Y27" s="69">
        <v>1</v>
      </c>
      <c r="Z27" s="67"/>
    </row>
    <row r="28" ht="13.95" spans="1:26">
      <c r="A28" s="36"/>
      <c r="B28" s="24"/>
      <c r="C28" s="25"/>
      <c r="D28" s="26"/>
      <c r="E28" s="26"/>
      <c r="F28" s="26"/>
      <c r="G28" s="26"/>
      <c r="H28" s="26"/>
      <c r="I28" s="5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68"/>
      <c r="V28" s="68"/>
      <c r="W28" s="68"/>
      <c r="X28" s="68"/>
      <c r="Y28" s="68"/>
      <c r="Z28" s="70"/>
    </row>
    <row r="29" ht="15.6" spans="1:26">
      <c r="A29" s="41" t="s">
        <v>39</v>
      </c>
      <c r="B29" s="42"/>
      <c r="C29" s="16">
        <f t="shared" ref="C29:L29" si="0">SUM(C9:C28)</f>
        <v>0.195</v>
      </c>
      <c r="D29" s="17">
        <f t="shared" si="0"/>
        <v>0.02</v>
      </c>
      <c r="E29" s="17">
        <f t="shared" si="0"/>
        <v>0.0278</v>
      </c>
      <c r="F29" s="17">
        <f t="shared" si="0"/>
        <v>0.015</v>
      </c>
      <c r="G29" s="17">
        <f t="shared" si="0"/>
        <v>0.016</v>
      </c>
      <c r="H29" s="17">
        <f t="shared" si="0"/>
        <v>0.044</v>
      </c>
      <c r="I29" s="54">
        <f t="shared" si="0"/>
        <v>0.0012</v>
      </c>
      <c r="J29" s="17">
        <f t="shared" si="0"/>
        <v>0.0434</v>
      </c>
      <c r="K29" s="17">
        <f t="shared" si="0"/>
        <v>0.0744</v>
      </c>
      <c r="L29" s="17">
        <f t="shared" si="0"/>
        <v>0.018</v>
      </c>
      <c r="M29" s="17">
        <f t="shared" ref="M29:V29" si="1">SUM(M9:M28)</f>
        <v>0.0844</v>
      </c>
      <c r="N29" s="17">
        <f t="shared" si="1"/>
        <v>0.026</v>
      </c>
      <c r="O29" s="17">
        <f t="shared" si="1"/>
        <v>0.0263</v>
      </c>
      <c r="P29" s="17">
        <f t="shared" si="1"/>
        <v>0.00634</v>
      </c>
      <c r="Q29" s="17">
        <f t="shared" si="1"/>
        <v>0.035</v>
      </c>
      <c r="R29" s="17">
        <f t="shared" si="1"/>
        <v>0.036</v>
      </c>
      <c r="S29" s="17">
        <f t="shared" si="1"/>
        <v>0.01048</v>
      </c>
      <c r="T29" s="17">
        <f t="shared" si="1"/>
        <v>0.1343</v>
      </c>
      <c r="U29" s="17">
        <f t="shared" si="1"/>
        <v>0.056</v>
      </c>
      <c r="V29" s="17">
        <f t="shared" si="1"/>
        <v>0.0434</v>
      </c>
      <c r="W29" s="17">
        <v>6</v>
      </c>
      <c r="X29" s="17">
        <v>66</v>
      </c>
      <c r="Y29" s="64">
        <v>1</v>
      </c>
      <c r="Z29" s="15"/>
    </row>
    <row r="30" ht="15.6" hidden="1" spans="1:26">
      <c r="A30" s="43" t="s">
        <v>40</v>
      </c>
      <c r="B30" s="44"/>
      <c r="C30" s="20">
        <f t="shared" ref="C30:M30" si="2">41*C29</f>
        <v>7.995</v>
      </c>
      <c r="D30" s="20">
        <f t="shared" si="2"/>
        <v>0.82</v>
      </c>
      <c r="E30" s="20">
        <f t="shared" si="2"/>
        <v>1.1398</v>
      </c>
      <c r="F30" s="20">
        <f t="shared" si="2"/>
        <v>0.615</v>
      </c>
      <c r="G30" s="20">
        <f t="shared" si="2"/>
        <v>0.656</v>
      </c>
      <c r="H30" s="20">
        <f t="shared" si="2"/>
        <v>1.804</v>
      </c>
      <c r="I30" s="20">
        <f t="shared" si="2"/>
        <v>0.0492</v>
      </c>
      <c r="J30" s="20">
        <f t="shared" si="2"/>
        <v>1.7794</v>
      </c>
      <c r="K30" s="20">
        <f t="shared" si="2"/>
        <v>3.0504</v>
      </c>
      <c r="L30" s="20">
        <f t="shared" si="2"/>
        <v>0.738</v>
      </c>
      <c r="M30" s="20">
        <f t="shared" si="2"/>
        <v>3.4604</v>
      </c>
      <c r="N30" s="20">
        <f t="shared" ref="M30:W30" si="3">41*N29</f>
        <v>1.066</v>
      </c>
      <c r="O30" s="20">
        <f t="shared" si="3"/>
        <v>1.0783</v>
      </c>
      <c r="P30" s="20">
        <f t="shared" si="3"/>
        <v>0.25994</v>
      </c>
      <c r="Q30" s="20">
        <f t="shared" si="3"/>
        <v>1.435</v>
      </c>
      <c r="R30" s="20">
        <f t="shared" si="3"/>
        <v>1.476</v>
      </c>
      <c r="S30" s="20">
        <f t="shared" si="3"/>
        <v>0.42968</v>
      </c>
      <c r="T30" s="20">
        <f t="shared" si="3"/>
        <v>5.5063</v>
      </c>
      <c r="U30" s="20">
        <f t="shared" si="3"/>
        <v>2.296</v>
      </c>
      <c r="V30" s="20">
        <f t="shared" si="3"/>
        <v>1.7794</v>
      </c>
      <c r="W30" s="20">
        <v>6</v>
      </c>
      <c r="X30" s="20">
        <v>66</v>
      </c>
      <c r="Y30" s="20">
        <v>1</v>
      </c>
      <c r="Z30" s="71"/>
    </row>
    <row r="31" ht="15.6" spans="1:26">
      <c r="A31" s="43" t="s">
        <v>40</v>
      </c>
      <c r="B31" s="44"/>
      <c r="C31" s="45">
        <f t="shared" ref="C31:L31" si="4">ROUND(C30,2)</f>
        <v>8</v>
      </c>
      <c r="D31" s="46">
        <f t="shared" si="4"/>
        <v>0.82</v>
      </c>
      <c r="E31" s="46">
        <f t="shared" si="4"/>
        <v>1.14</v>
      </c>
      <c r="F31" s="46">
        <f t="shared" si="4"/>
        <v>0.62</v>
      </c>
      <c r="G31" s="46">
        <f t="shared" si="4"/>
        <v>0.66</v>
      </c>
      <c r="H31" s="46">
        <f t="shared" si="4"/>
        <v>1.8</v>
      </c>
      <c r="I31" s="46">
        <f t="shared" si="4"/>
        <v>0.05</v>
      </c>
      <c r="J31" s="46">
        <f t="shared" si="4"/>
        <v>1.78</v>
      </c>
      <c r="K31" s="46">
        <f t="shared" si="4"/>
        <v>3.05</v>
      </c>
      <c r="L31" s="46">
        <f t="shared" si="4"/>
        <v>0.74</v>
      </c>
      <c r="M31" s="46">
        <f t="shared" ref="M31:V31" si="5">ROUND(M30,2)</f>
        <v>3.46</v>
      </c>
      <c r="N31" s="59">
        <f t="shared" si="5"/>
        <v>1.07</v>
      </c>
      <c r="O31" s="59">
        <f t="shared" si="5"/>
        <v>1.08</v>
      </c>
      <c r="P31" s="59">
        <f t="shared" si="5"/>
        <v>0.26</v>
      </c>
      <c r="Q31" s="59">
        <f t="shared" si="5"/>
        <v>1.44</v>
      </c>
      <c r="R31" s="59">
        <f t="shared" si="5"/>
        <v>1.48</v>
      </c>
      <c r="S31" s="59">
        <f t="shared" si="5"/>
        <v>0.43</v>
      </c>
      <c r="T31" s="59">
        <f t="shared" si="5"/>
        <v>5.51</v>
      </c>
      <c r="U31" s="59">
        <f t="shared" si="5"/>
        <v>2.3</v>
      </c>
      <c r="V31" s="59">
        <f t="shared" si="5"/>
        <v>1.78</v>
      </c>
      <c r="W31" s="59">
        <v>6</v>
      </c>
      <c r="X31" s="59">
        <v>66</v>
      </c>
      <c r="Y31" s="92">
        <v>1</v>
      </c>
      <c r="Z31" s="71"/>
    </row>
    <row r="32" ht="15.6" spans="1:26">
      <c r="A32" s="43" t="s">
        <v>41</v>
      </c>
      <c r="B32" s="44"/>
      <c r="C32" s="45">
        <v>80</v>
      </c>
      <c r="D32" s="47">
        <v>800</v>
      </c>
      <c r="E32" s="47">
        <v>85</v>
      </c>
      <c r="F32" s="46">
        <v>60</v>
      </c>
      <c r="G32" s="46">
        <v>88</v>
      </c>
      <c r="H32" s="46">
        <v>132</v>
      </c>
      <c r="I32" s="47">
        <v>1400</v>
      </c>
      <c r="J32" s="47">
        <v>62.37</v>
      </c>
      <c r="K32" s="47">
        <v>39.5</v>
      </c>
      <c r="L32" s="47">
        <v>250</v>
      </c>
      <c r="M32" s="46">
        <v>40</v>
      </c>
      <c r="N32" s="46">
        <v>52</v>
      </c>
      <c r="O32" s="59">
        <v>80</v>
      </c>
      <c r="P32" s="59">
        <v>220</v>
      </c>
      <c r="Q32" s="59">
        <v>290</v>
      </c>
      <c r="R32" s="59">
        <v>125</v>
      </c>
      <c r="S32" s="59">
        <v>400</v>
      </c>
      <c r="T32" s="59">
        <v>110</v>
      </c>
      <c r="U32" s="59">
        <v>350</v>
      </c>
      <c r="V32" s="59">
        <v>253</v>
      </c>
      <c r="W32" s="59">
        <v>35</v>
      </c>
      <c r="X32" s="59">
        <v>6</v>
      </c>
      <c r="Y32" s="92">
        <v>15</v>
      </c>
      <c r="Z32" s="72"/>
    </row>
    <row r="33" ht="16.35" spans="1:26">
      <c r="A33" s="48" t="s">
        <v>42</v>
      </c>
      <c r="B33" s="49"/>
      <c r="C33" s="50">
        <f>C31*C32</f>
        <v>640</v>
      </c>
      <c r="D33" s="50">
        <f t="shared" ref="D33:Y33" si="6">D31*D32</f>
        <v>656</v>
      </c>
      <c r="E33" s="50">
        <f t="shared" si="6"/>
        <v>96.9</v>
      </c>
      <c r="F33" s="50">
        <f t="shared" si="6"/>
        <v>37.2</v>
      </c>
      <c r="G33" s="50">
        <f t="shared" si="6"/>
        <v>58.08</v>
      </c>
      <c r="H33" s="50">
        <f t="shared" si="6"/>
        <v>237.6</v>
      </c>
      <c r="I33" s="50">
        <f t="shared" si="6"/>
        <v>70</v>
      </c>
      <c r="J33" s="50">
        <f t="shared" si="6"/>
        <v>111.0186</v>
      </c>
      <c r="K33" s="50">
        <f t="shared" si="6"/>
        <v>120.475</v>
      </c>
      <c r="L33" s="50">
        <f t="shared" si="6"/>
        <v>185</v>
      </c>
      <c r="M33" s="50">
        <f t="shared" si="6"/>
        <v>138.4</v>
      </c>
      <c r="N33" s="50">
        <f t="shared" si="6"/>
        <v>55.64</v>
      </c>
      <c r="O33" s="50">
        <f t="shared" si="6"/>
        <v>86.4</v>
      </c>
      <c r="P33" s="50">
        <f t="shared" si="6"/>
        <v>57.2</v>
      </c>
      <c r="Q33" s="50">
        <f t="shared" si="6"/>
        <v>417.6</v>
      </c>
      <c r="R33" s="50">
        <f t="shared" si="6"/>
        <v>185</v>
      </c>
      <c r="S33" s="50">
        <f t="shared" si="6"/>
        <v>172</v>
      </c>
      <c r="T33" s="50">
        <f t="shared" si="6"/>
        <v>606.1</v>
      </c>
      <c r="U33" s="50">
        <f t="shared" si="6"/>
        <v>805</v>
      </c>
      <c r="V33" s="50">
        <f t="shared" si="6"/>
        <v>450.34</v>
      </c>
      <c r="W33" s="50">
        <f t="shared" si="6"/>
        <v>210</v>
      </c>
      <c r="X33" s="50">
        <f t="shared" si="6"/>
        <v>396</v>
      </c>
      <c r="Y33" s="50">
        <f t="shared" si="6"/>
        <v>15</v>
      </c>
      <c r="Z33" s="73">
        <f>SUM(C33:Y33)</f>
        <v>5806.9536</v>
      </c>
    </row>
    <row r="34" ht="15.6" spans="1:26">
      <c r="A34" s="51"/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>
        <f>Z33/Z2</f>
        <v>141.633014634146</v>
      </c>
    </row>
    <row r="35" customFormat="1" ht="27" customHeight="1" spans="2:14">
      <c r="B35" s="53" t="s">
        <v>43</v>
      </c>
      <c r="N35" s="52"/>
    </row>
    <row r="36" customFormat="1" ht="27" customHeight="1" spans="2:14">
      <c r="B36" s="53" t="s">
        <v>66</v>
      </c>
      <c r="N36" s="52"/>
    </row>
    <row r="37" customFormat="1" ht="27" customHeight="1" spans="2:2">
      <c r="B37" s="53" t="s">
        <v>45</v>
      </c>
    </row>
  </sheetData>
  <mergeCells count="38">
    <mergeCell ref="A1:Z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Z9:Z28"/>
  </mergeCells>
  <pageMargins left="0.0784722222222222" right="0.196527777777778" top="1.05069444444444" bottom="1.05069444444444" header="0.708333333333333" footer="0.786805555555556"/>
  <pageSetup paperSize="9" scale="78" orientation="landscape" useFirstPageNumber="1" horizontalDpi="300" verticalDpi="3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V36"/>
  <sheetViews>
    <sheetView workbookViewId="0">
      <pane ySplit="7" topLeftCell="A8" activePane="bottomLeft" state="frozen"/>
      <selection/>
      <selection pane="bottomLeft" activeCell="A29" sqref="$A29:$XFD29"/>
    </sheetView>
  </sheetViews>
  <sheetFormatPr defaultColWidth="11.537037037037" defaultRowHeight="13.2"/>
  <cols>
    <col min="1" max="1" width="6.33333333333333" customWidth="1"/>
    <col min="2" max="2" width="26" customWidth="1"/>
    <col min="3" max="4" width="6.44444444444444" customWidth="1"/>
    <col min="5" max="5" width="5.44444444444444" customWidth="1"/>
    <col min="6" max="7" width="6.22222222222222" customWidth="1"/>
    <col min="8" max="8" width="6.66666666666667" customWidth="1"/>
    <col min="9" max="9" width="7.33333333333333" style="74" customWidth="1"/>
    <col min="10" max="10" width="5.66666666666667" customWidth="1"/>
    <col min="11" max="11" width="5.44444444444444" customWidth="1"/>
    <col min="12" max="12" width="6.11111111111111" customWidth="1"/>
    <col min="13" max="13" width="6.22222222222222" customWidth="1"/>
    <col min="14" max="14" width="5.55555555555556" customWidth="1"/>
    <col min="15" max="15" width="5.66666666666667" customWidth="1"/>
    <col min="16" max="17" width="6.11111111111111" customWidth="1"/>
    <col min="18" max="18" width="7" customWidth="1"/>
    <col min="19" max="20" width="6.22222222222222" customWidth="1"/>
    <col min="21" max="21" width="6.33333333333333" customWidth="1"/>
    <col min="22" max="22" width="8.44444444444444" customWidth="1"/>
  </cols>
  <sheetData>
    <row r="1" s="1" customFormat="1" ht="43" customHeight="1" spans="1:1">
      <c r="A1" s="1" t="s">
        <v>0</v>
      </c>
    </row>
    <row r="2" customHeight="1" spans="1:22">
      <c r="A2" s="75"/>
      <c r="B2" s="76" t="s">
        <v>145</v>
      </c>
      <c r="C2" s="4" t="s">
        <v>2</v>
      </c>
      <c r="D2" s="4" t="s">
        <v>3</v>
      </c>
      <c r="E2" s="4" t="s">
        <v>4</v>
      </c>
      <c r="F2" s="4" t="s">
        <v>94</v>
      </c>
      <c r="G2" s="4" t="s">
        <v>80</v>
      </c>
      <c r="H2" s="4" t="s">
        <v>69</v>
      </c>
      <c r="I2" s="77" t="s">
        <v>7</v>
      </c>
      <c r="J2" s="4" t="s">
        <v>8</v>
      </c>
      <c r="K2" s="4" t="s">
        <v>9</v>
      </c>
      <c r="L2" s="4" t="s">
        <v>17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82</v>
      </c>
      <c r="R2" s="4" t="s">
        <v>18</v>
      </c>
      <c r="S2" s="4" t="s">
        <v>10</v>
      </c>
      <c r="T2" s="4" t="s">
        <v>16</v>
      </c>
      <c r="U2" s="4" t="s">
        <v>54</v>
      </c>
      <c r="V2" s="93">
        <v>34</v>
      </c>
    </row>
    <row r="3" spans="1:22">
      <c r="A3" s="78"/>
      <c r="B3" s="79"/>
      <c r="C3" s="7"/>
      <c r="D3" s="7"/>
      <c r="E3" s="7"/>
      <c r="F3" s="7"/>
      <c r="G3" s="7"/>
      <c r="H3" s="7"/>
      <c r="I3" s="8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94"/>
    </row>
    <row r="4" spans="1:22">
      <c r="A4" s="78"/>
      <c r="B4" s="79"/>
      <c r="C4" s="7"/>
      <c r="D4" s="7"/>
      <c r="E4" s="7"/>
      <c r="F4" s="7"/>
      <c r="G4" s="7"/>
      <c r="H4" s="7"/>
      <c r="I4" s="80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4"/>
    </row>
    <row r="5" ht="12" customHeight="1" spans="1:22">
      <c r="A5" s="78"/>
      <c r="B5" s="79"/>
      <c r="C5" s="7"/>
      <c r="D5" s="7"/>
      <c r="E5" s="7"/>
      <c r="F5" s="7"/>
      <c r="G5" s="7"/>
      <c r="H5" s="7"/>
      <c r="I5" s="80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94"/>
    </row>
    <row r="6" spans="1:22">
      <c r="A6" s="78"/>
      <c r="B6" s="79"/>
      <c r="C6" s="7"/>
      <c r="D6" s="7"/>
      <c r="E6" s="7"/>
      <c r="F6" s="7"/>
      <c r="G6" s="7"/>
      <c r="H6" s="7"/>
      <c r="I6" s="80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94"/>
    </row>
    <row r="7" ht="28" customHeight="1" spans="1:22">
      <c r="A7" s="81"/>
      <c r="B7" s="82"/>
      <c r="C7" s="10"/>
      <c r="D7" s="10"/>
      <c r="E7" s="10"/>
      <c r="F7" s="10"/>
      <c r="G7" s="10"/>
      <c r="H7" s="10"/>
      <c r="I7" s="83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95"/>
    </row>
    <row r="8" ht="15" customHeight="1" spans="1:22">
      <c r="A8" s="84"/>
      <c r="B8" s="85"/>
      <c r="C8" s="86">
        <v>1</v>
      </c>
      <c r="D8" s="86">
        <v>2</v>
      </c>
      <c r="E8" s="86">
        <v>3</v>
      </c>
      <c r="F8" s="86">
        <v>4</v>
      </c>
      <c r="G8" s="86">
        <v>5</v>
      </c>
      <c r="H8" s="86">
        <v>6</v>
      </c>
      <c r="I8" s="86">
        <v>7</v>
      </c>
      <c r="J8" s="86">
        <v>8</v>
      </c>
      <c r="K8" s="86">
        <v>9</v>
      </c>
      <c r="L8" s="86">
        <v>10</v>
      </c>
      <c r="M8" s="86">
        <v>11</v>
      </c>
      <c r="N8" s="86">
        <v>12</v>
      </c>
      <c r="O8" s="86">
        <v>13</v>
      </c>
      <c r="P8" s="86">
        <v>14</v>
      </c>
      <c r="Q8" s="86">
        <v>15</v>
      </c>
      <c r="R8" s="86">
        <v>16</v>
      </c>
      <c r="S8" s="86">
        <v>17</v>
      </c>
      <c r="T8" s="86">
        <v>18</v>
      </c>
      <c r="U8" s="86">
        <v>19</v>
      </c>
      <c r="V8" s="96" t="s">
        <v>23</v>
      </c>
    </row>
    <row r="9" spans="1:22">
      <c r="A9" s="14" t="s">
        <v>24</v>
      </c>
      <c r="B9" s="15" t="s">
        <v>146</v>
      </c>
      <c r="C9" s="16">
        <v>0.1764</v>
      </c>
      <c r="D9" s="17"/>
      <c r="E9" s="17">
        <v>0.006</v>
      </c>
      <c r="F9" s="17"/>
      <c r="G9" s="17">
        <v>0.018</v>
      </c>
      <c r="H9" s="17"/>
      <c r="I9" s="54"/>
      <c r="J9" s="17"/>
      <c r="K9" s="17"/>
      <c r="L9" s="17"/>
      <c r="M9" s="17"/>
      <c r="N9" s="17"/>
      <c r="O9" s="17"/>
      <c r="P9" s="17"/>
      <c r="Q9" s="17"/>
      <c r="R9" s="17"/>
      <c r="S9" s="64"/>
      <c r="T9" s="64"/>
      <c r="U9" s="64"/>
      <c r="V9" s="65" t="s">
        <v>147</v>
      </c>
    </row>
    <row r="10" spans="1:22">
      <c r="A10" s="18"/>
      <c r="B10" s="19" t="s">
        <v>60</v>
      </c>
      <c r="C10" s="20"/>
      <c r="D10" s="21"/>
      <c r="E10" s="21">
        <v>0.009</v>
      </c>
      <c r="F10" s="21"/>
      <c r="G10" s="21"/>
      <c r="H10" s="21"/>
      <c r="I10" s="55">
        <v>0.0007</v>
      </c>
      <c r="J10" s="21"/>
      <c r="K10" s="21"/>
      <c r="L10" s="21"/>
      <c r="M10" s="21"/>
      <c r="N10" s="21"/>
      <c r="O10" s="21"/>
      <c r="P10" s="21"/>
      <c r="Q10" s="21"/>
      <c r="R10" s="21"/>
      <c r="S10" s="66"/>
      <c r="T10" s="66"/>
      <c r="U10" s="66"/>
      <c r="V10" s="67"/>
    </row>
    <row r="11" spans="1:22">
      <c r="A11" s="18"/>
      <c r="B11" s="22" t="s">
        <v>28</v>
      </c>
      <c r="C11" s="20"/>
      <c r="D11" s="21">
        <v>0.012</v>
      </c>
      <c r="E11" s="21"/>
      <c r="F11" s="21"/>
      <c r="G11" s="21"/>
      <c r="H11" s="21"/>
      <c r="I11" s="55"/>
      <c r="J11" s="21">
        <v>0.034</v>
      </c>
      <c r="K11" s="21"/>
      <c r="L11" s="21"/>
      <c r="M11" s="21"/>
      <c r="N11" s="21"/>
      <c r="O11" s="21"/>
      <c r="P11" s="21"/>
      <c r="Q11" s="21"/>
      <c r="R11" s="21"/>
      <c r="S11" s="66"/>
      <c r="T11" s="66"/>
      <c r="U11" s="66"/>
      <c r="V11" s="67"/>
    </row>
    <row r="12" spans="1:22">
      <c r="A12" s="18"/>
      <c r="B12" s="19"/>
      <c r="C12" s="20"/>
      <c r="D12" s="21"/>
      <c r="E12" s="21"/>
      <c r="F12" s="21"/>
      <c r="G12" s="21"/>
      <c r="H12" s="21"/>
      <c r="I12" s="55"/>
      <c r="J12" s="21"/>
      <c r="K12" s="21"/>
      <c r="L12" s="21"/>
      <c r="M12" s="21"/>
      <c r="N12" s="21"/>
      <c r="O12" s="21"/>
      <c r="P12" s="21"/>
      <c r="Q12" s="21"/>
      <c r="R12" s="21"/>
      <c r="S12" s="66"/>
      <c r="T12" s="66"/>
      <c r="U12" s="66"/>
      <c r="V12" s="67"/>
    </row>
    <row r="13" ht="13.95" spans="1:22">
      <c r="A13" s="23"/>
      <c r="B13" s="24"/>
      <c r="C13" s="25"/>
      <c r="D13" s="26"/>
      <c r="E13" s="26"/>
      <c r="F13" s="26"/>
      <c r="G13" s="26"/>
      <c r="H13" s="26"/>
      <c r="I13" s="56"/>
      <c r="J13" s="26"/>
      <c r="K13" s="26"/>
      <c r="L13" s="26"/>
      <c r="M13" s="26"/>
      <c r="N13" s="26"/>
      <c r="O13" s="26"/>
      <c r="P13" s="26"/>
      <c r="Q13" s="26"/>
      <c r="R13" s="26"/>
      <c r="S13" s="68"/>
      <c r="T13" s="68"/>
      <c r="U13" s="68"/>
      <c r="V13" s="67"/>
    </row>
    <row r="14" spans="1:22">
      <c r="A14" s="14" t="s">
        <v>29</v>
      </c>
      <c r="B14" s="15" t="s">
        <v>17</v>
      </c>
      <c r="C14" s="16"/>
      <c r="D14" s="17"/>
      <c r="E14" s="17"/>
      <c r="F14" s="17"/>
      <c r="G14" s="17"/>
      <c r="H14" s="17"/>
      <c r="I14" s="54"/>
      <c r="J14" s="17"/>
      <c r="K14" s="17"/>
      <c r="L14" s="17">
        <v>0.1544</v>
      </c>
      <c r="M14" s="17"/>
      <c r="N14" s="17"/>
      <c r="O14" s="17"/>
      <c r="P14" s="17"/>
      <c r="Q14" s="17"/>
      <c r="R14" s="17"/>
      <c r="S14" s="64"/>
      <c r="T14" s="64"/>
      <c r="U14" s="64"/>
      <c r="V14" s="67"/>
    </row>
    <row r="15" spans="1:22">
      <c r="A15" s="18"/>
      <c r="B15" s="19"/>
      <c r="C15" s="20"/>
      <c r="D15" s="21"/>
      <c r="E15" s="21"/>
      <c r="F15" s="21"/>
      <c r="G15" s="21"/>
      <c r="H15" s="21"/>
      <c r="I15" s="55"/>
      <c r="J15" s="21"/>
      <c r="K15" s="21"/>
      <c r="L15" s="21"/>
      <c r="M15" s="21"/>
      <c r="N15" s="21"/>
      <c r="O15" s="21"/>
      <c r="P15" s="21"/>
      <c r="Q15" s="21"/>
      <c r="R15" s="21"/>
      <c r="S15" s="66"/>
      <c r="T15" s="66"/>
      <c r="U15" s="66"/>
      <c r="V15" s="67"/>
    </row>
    <row r="16" spans="1:22">
      <c r="A16" s="18"/>
      <c r="B16" s="19"/>
      <c r="C16" s="20"/>
      <c r="D16" s="21"/>
      <c r="E16" s="21"/>
      <c r="F16" s="21"/>
      <c r="G16" s="21"/>
      <c r="H16" s="21"/>
      <c r="I16" s="55"/>
      <c r="J16" s="21"/>
      <c r="K16" s="21"/>
      <c r="L16" s="21"/>
      <c r="M16" s="21"/>
      <c r="N16" s="21"/>
      <c r="O16" s="21"/>
      <c r="P16" s="21"/>
      <c r="Q16" s="21"/>
      <c r="R16" s="21"/>
      <c r="S16" s="66"/>
      <c r="T16" s="66"/>
      <c r="U16" s="66"/>
      <c r="V16" s="67"/>
    </row>
    <row r="17" ht="13.95" spans="1:22">
      <c r="A17" s="27"/>
      <c r="B17" s="24"/>
      <c r="C17" s="29"/>
      <c r="D17" s="30"/>
      <c r="E17" s="30"/>
      <c r="F17" s="30"/>
      <c r="G17" s="30"/>
      <c r="H17" s="30"/>
      <c r="I17" s="57"/>
      <c r="J17" s="30"/>
      <c r="K17" s="30"/>
      <c r="L17" s="30"/>
      <c r="M17" s="30"/>
      <c r="N17" s="30"/>
      <c r="O17" s="30"/>
      <c r="P17" s="30"/>
      <c r="Q17" s="30"/>
      <c r="R17" s="30"/>
      <c r="S17" s="69"/>
      <c r="T17" s="69"/>
      <c r="U17" s="69"/>
      <c r="V17" s="67"/>
    </row>
    <row r="18" spans="1:22">
      <c r="A18" s="31" t="s">
        <v>30</v>
      </c>
      <c r="B18" s="32" t="s">
        <v>148</v>
      </c>
      <c r="C18" s="16"/>
      <c r="D18" s="17"/>
      <c r="E18" s="17"/>
      <c r="F18" s="17">
        <v>0.005</v>
      </c>
      <c r="G18" s="17"/>
      <c r="H18" s="17"/>
      <c r="I18" s="54"/>
      <c r="J18" s="17"/>
      <c r="K18" s="17"/>
      <c r="L18" s="17"/>
      <c r="M18" s="17">
        <v>0.0801</v>
      </c>
      <c r="N18" s="17">
        <v>0.01</v>
      </c>
      <c r="O18" s="17">
        <v>0.01</v>
      </c>
      <c r="P18" s="17">
        <v>0.00233</v>
      </c>
      <c r="Q18" s="17"/>
      <c r="R18" s="17">
        <v>0.0802</v>
      </c>
      <c r="S18" s="64"/>
      <c r="T18" s="64">
        <v>0.0074</v>
      </c>
      <c r="U18" s="64"/>
      <c r="V18" s="67"/>
    </row>
    <row r="19" spans="1:22">
      <c r="A19" s="33"/>
      <c r="B19" s="35" t="s">
        <v>149</v>
      </c>
      <c r="C19" s="20"/>
      <c r="D19" s="21"/>
      <c r="E19" s="21"/>
      <c r="F19" s="21"/>
      <c r="G19" s="21"/>
      <c r="H19" s="21"/>
      <c r="I19" s="55"/>
      <c r="J19" s="21"/>
      <c r="K19" s="21"/>
      <c r="L19" s="21"/>
      <c r="M19" s="21"/>
      <c r="N19" s="21"/>
      <c r="O19" s="21">
        <v>0.015</v>
      </c>
      <c r="P19" s="21">
        <v>0.006</v>
      </c>
      <c r="Q19" s="21">
        <v>0.25</v>
      </c>
      <c r="R19" s="21">
        <v>0.0774</v>
      </c>
      <c r="S19" s="66"/>
      <c r="T19" s="66"/>
      <c r="U19" s="66"/>
      <c r="V19" s="67"/>
    </row>
    <row r="20" spans="1:22">
      <c r="A20" s="33"/>
      <c r="B20" s="35" t="s">
        <v>150</v>
      </c>
      <c r="C20" s="20"/>
      <c r="D20" s="21"/>
      <c r="E20" s="21">
        <v>0.008</v>
      </c>
      <c r="F20" s="21"/>
      <c r="G20" s="21"/>
      <c r="H20" s="21"/>
      <c r="I20" s="55"/>
      <c r="J20" s="21"/>
      <c r="K20" s="21"/>
      <c r="L20" s="21">
        <v>0.0193</v>
      </c>
      <c r="M20" s="21"/>
      <c r="N20" s="21"/>
      <c r="O20" s="21"/>
      <c r="P20" s="21"/>
      <c r="Q20" s="21"/>
      <c r="R20" s="21"/>
      <c r="S20" s="66">
        <v>0.018</v>
      </c>
      <c r="T20" s="66"/>
      <c r="U20" s="66"/>
      <c r="V20" s="67"/>
    </row>
    <row r="21" spans="1:22">
      <c r="A21" s="33"/>
      <c r="B21" s="22" t="s">
        <v>35</v>
      </c>
      <c r="C21" s="20"/>
      <c r="D21" s="21"/>
      <c r="E21" s="21"/>
      <c r="F21" s="21"/>
      <c r="G21" s="21"/>
      <c r="H21" s="21"/>
      <c r="I21" s="55"/>
      <c r="J21" s="21"/>
      <c r="K21" s="21">
        <v>0.0564</v>
      </c>
      <c r="L21" s="21"/>
      <c r="M21" s="21"/>
      <c r="N21" s="21"/>
      <c r="O21" s="21"/>
      <c r="P21" s="21"/>
      <c r="Q21" s="21"/>
      <c r="R21" s="21"/>
      <c r="S21" s="66"/>
      <c r="T21" s="66"/>
      <c r="U21" s="66"/>
      <c r="V21" s="67"/>
    </row>
    <row r="22" ht="13.95" spans="1:22">
      <c r="A22" s="36"/>
      <c r="B22" s="37"/>
      <c r="C22" s="25"/>
      <c r="D22" s="26"/>
      <c r="E22" s="26"/>
      <c r="F22" s="26"/>
      <c r="G22" s="26"/>
      <c r="H22" s="26"/>
      <c r="I22" s="56"/>
      <c r="J22" s="26"/>
      <c r="K22" s="26"/>
      <c r="L22" s="26"/>
      <c r="M22" s="26"/>
      <c r="N22" s="26"/>
      <c r="O22" s="26"/>
      <c r="P22" s="26"/>
      <c r="Q22" s="26"/>
      <c r="R22" s="26"/>
      <c r="S22" s="68"/>
      <c r="T22" s="68"/>
      <c r="U22" s="68"/>
      <c r="V22" s="67"/>
    </row>
    <row r="23" spans="1:22">
      <c r="A23" s="31" t="s">
        <v>36</v>
      </c>
      <c r="B23" s="15" t="s">
        <v>151</v>
      </c>
      <c r="C23" s="16"/>
      <c r="D23" s="17">
        <v>0.0044</v>
      </c>
      <c r="E23" s="17">
        <v>0.0043</v>
      </c>
      <c r="F23" s="17"/>
      <c r="G23" s="17"/>
      <c r="H23" s="17">
        <v>0.0081</v>
      </c>
      <c r="I23" s="54"/>
      <c r="J23" s="17"/>
      <c r="K23" s="17"/>
      <c r="L23" s="17"/>
      <c r="M23" s="17"/>
      <c r="N23" s="17"/>
      <c r="O23" s="17"/>
      <c r="P23" s="17"/>
      <c r="Q23" s="17"/>
      <c r="R23" s="17"/>
      <c r="S23" s="64"/>
      <c r="T23" s="64"/>
      <c r="U23" s="64">
        <v>0.033</v>
      </c>
      <c r="V23" s="67"/>
    </row>
    <row r="24" spans="1:22">
      <c r="A24" s="33"/>
      <c r="B24" s="19" t="s">
        <v>60</v>
      </c>
      <c r="C24" s="20"/>
      <c r="D24" s="21"/>
      <c r="E24" s="21">
        <v>0.007</v>
      </c>
      <c r="F24" s="21"/>
      <c r="G24" s="21"/>
      <c r="H24" s="21"/>
      <c r="I24" s="55">
        <v>0.0006</v>
      </c>
      <c r="J24" s="21"/>
      <c r="K24" s="21"/>
      <c r="L24" s="21"/>
      <c r="M24" s="21"/>
      <c r="N24" s="21"/>
      <c r="O24" s="21"/>
      <c r="P24" s="21"/>
      <c r="Q24" s="21"/>
      <c r="R24" s="21"/>
      <c r="S24" s="66"/>
      <c r="T24" s="66"/>
      <c r="U24" s="66"/>
      <c r="V24" s="67"/>
    </row>
    <row r="25" spans="1:22">
      <c r="A25" s="33"/>
      <c r="B25" s="19"/>
      <c r="C25" s="20"/>
      <c r="D25" s="21"/>
      <c r="E25" s="21"/>
      <c r="F25" s="21"/>
      <c r="G25" s="21"/>
      <c r="H25" s="21"/>
      <c r="I25" s="55"/>
      <c r="J25" s="21"/>
      <c r="K25" s="21"/>
      <c r="L25" s="21"/>
      <c r="M25" s="21"/>
      <c r="N25" s="21"/>
      <c r="O25" s="21"/>
      <c r="P25" s="21"/>
      <c r="Q25" s="21"/>
      <c r="R25" s="21"/>
      <c r="S25" s="66"/>
      <c r="T25" s="66"/>
      <c r="U25" s="66"/>
      <c r="V25" s="67"/>
    </row>
    <row r="26" ht="13.95" spans="1:22">
      <c r="A26" s="33"/>
      <c r="B26" s="19"/>
      <c r="C26" s="20"/>
      <c r="D26" s="21"/>
      <c r="E26" s="21"/>
      <c r="F26" s="21"/>
      <c r="G26" s="21"/>
      <c r="H26" s="21"/>
      <c r="I26" s="55"/>
      <c r="J26" s="21"/>
      <c r="K26" s="21"/>
      <c r="L26" s="21"/>
      <c r="M26" s="21"/>
      <c r="N26" s="21"/>
      <c r="O26" s="21"/>
      <c r="P26" s="21"/>
      <c r="Q26" s="21"/>
      <c r="R26" s="21"/>
      <c r="S26" s="66"/>
      <c r="T26" s="66"/>
      <c r="U26" s="66"/>
      <c r="V26" s="70"/>
    </row>
    <row r="27" ht="13.95" spans="1:22">
      <c r="A27" s="36"/>
      <c r="B27" s="24"/>
      <c r="C27" s="25"/>
      <c r="D27" s="26"/>
      <c r="E27" s="26"/>
      <c r="F27" s="26"/>
      <c r="G27" s="26"/>
      <c r="H27" s="26"/>
      <c r="I27" s="56"/>
      <c r="J27" s="26"/>
      <c r="K27" s="26"/>
      <c r="L27" s="26"/>
      <c r="M27" s="26"/>
      <c r="N27" s="26"/>
      <c r="O27" s="26"/>
      <c r="P27" s="26"/>
      <c r="Q27" s="26"/>
      <c r="R27" s="26"/>
      <c r="S27" s="68"/>
      <c r="T27" s="68"/>
      <c r="U27" s="68"/>
      <c r="V27" s="97"/>
    </row>
    <row r="28" ht="15.6" spans="1:22">
      <c r="A28" s="41" t="s">
        <v>39</v>
      </c>
      <c r="B28" s="42"/>
      <c r="C28" s="16">
        <f t="shared" ref="C28:Y28" si="0">SUM(C9:C27)</f>
        <v>0.1764</v>
      </c>
      <c r="D28" s="17">
        <f t="shared" si="0"/>
        <v>0.0164</v>
      </c>
      <c r="E28" s="17">
        <f t="shared" si="0"/>
        <v>0.0343</v>
      </c>
      <c r="F28" s="17">
        <f t="shared" si="0"/>
        <v>0.005</v>
      </c>
      <c r="G28" s="17">
        <f t="shared" si="0"/>
        <v>0.018</v>
      </c>
      <c r="H28" s="17">
        <f t="shared" si="0"/>
        <v>0.0081</v>
      </c>
      <c r="I28" s="17">
        <f t="shared" si="0"/>
        <v>0.0013</v>
      </c>
      <c r="J28" s="17">
        <f t="shared" si="0"/>
        <v>0.034</v>
      </c>
      <c r="K28" s="17">
        <f t="shared" si="0"/>
        <v>0.0564</v>
      </c>
      <c r="L28" s="17">
        <f t="shared" si="0"/>
        <v>0.1737</v>
      </c>
      <c r="M28" s="17">
        <f t="shared" si="0"/>
        <v>0.0801</v>
      </c>
      <c r="N28" s="17">
        <f t="shared" si="0"/>
        <v>0.01</v>
      </c>
      <c r="O28" s="17">
        <f t="shared" si="0"/>
        <v>0.025</v>
      </c>
      <c r="P28" s="17">
        <f t="shared" si="0"/>
        <v>0.00833</v>
      </c>
      <c r="Q28" s="17">
        <f t="shared" si="0"/>
        <v>0.25</v>
      </c>
      <c r="R28" s="17">
        <f t="shared" si="0"/>
        <v>0.1576</v>
      </c>
      <c r="S28" s="17">
        <f t="shared" si="0"/>
        <v>0.018</v>
      </c>
      <c r="T28" s="17">
        <f t="shared" si="0"/>
        <v>0.0074</v>
      </c>
      <c r="U28" s="17">
        <f t="shared" si="0"/>
        <v>0.033</v>
      </c>
      <c r="V28" s="15"/>
    </row>
    <row r="29" ht="15.6" hidden="1" spans="1:22">
      <c r="A29" s="43" t="s">
        <v>40</v>
      </c>
      <c r="B29" s="44"/>
      <c r="C29" s="87">
        <f>34*C28</f>
        <v>5.9976</v>
      </c>
      <c r="D29" s="87">
        <f t="shared" ref="D29:Y29" si="1">34*D28</f>
        <v>0.5576</v>
      </c>
      <c r="E29" s="87">
        <f t="shared" si="1"/>
        <v>1.1662</v>
      </c>
      <c r="F29" s="87">
        <f t="shared" si="1"/>
        <v>0.17</v>
      </c>
      <c r="G29" s="87">
        <f t="shared" si="1"/>
        <v>0.612</v>
      </c>
      <c r="H29" s="87">
        <f t="shared" si="1"/>
        <v>0.2754</v>
      </c>
      <c r="I29" s="87">
        <f t="shared" si="1"/>
        <v>0.0442</v>
      </c>
      <c r="J29" s="87">
        <f t="shared" si="1"/>
        <v>1.156</v>
      </c>
      <c r="K29" s="87">
        <f t="shared" si="1"/>
        <v>1.9176</v>
      </c>
      <c r="L29" s="87">
        <f t="shared" si="1"/>
        <v>5.9058</v>
      </c>
      <c r="M29" s="87">
        <f t="shared" si="1"/>
        <v>2.7234</v>
      </c>
      <c r="N29" s="87">
        <f t="shared" si="1"/>
        <v>0.34</v>
      </c>
      <c r="O29" s="87">
        <f t="shared" si="1"/>
        <v>0.85</v>
      </c>
      <c r="P29" s="87">
        <f t="shared" si="1"/>
        <v>0.28322</v>
      </c>
      <c r="Q29" s="87">
        <f t="shared" si="1"/>
        <v>8.5</v>
      </c>
      <c r="R29" s="87">
        <f t="shared" si="1"/>
        <v>5.3584</v>
      </c>
      <c r="S29" s="87">
        <f t="shared" si="1"/>
        <v>0.612</v>
      </c>
      <c r="T29" s="87">
        <f t="shared" si="1"/>
        <v>0.2516</v>
      </c>
      <c r="U29" s="87">
        <f t="shared" si="1"/>
        <v>1.122</v>
      </c>
      <c r="V29" s="19"/>
    </row>
    <row r="30" ht="15.6" spans="1:22">
      <c r="A30" s="43" t="s">
        <v>40</v>
      </c>
      <c r="B30" s="44"/>
      <c r="C30" s="45">
        <f t="shared" ref="C30:Q30" si="2">ROUND(C29,2)</f>
        <v>6</v>
      </c>
      <c r="D30" s="45">
        <f t="shared" si="2"/>
        <v>0.56</v>
      </c>
      <c r="E30" s="45">
        <f t="shared" si="2"/>
        <v>1.17</v>
      </c>
      <c r="F30" s="45">
        <f t="shared" si="2"/>
        <v>0.17</v>
      </c>
      <c r="G30" s="45">
        <f t="shared" si="2"/>
        <v>0.61</v>
      </c>
      <c r="H30" s="45">
        <f t="shared" si="2"/>
        <v>0.28</v>
      </c>
      <c r="I30" s="45">
        <f t="shared" si="2"/>
        <v>0.04</v>
      </c>
      <c r="J30" s="45">
        <f t="shared" si="2"/>
        <v>1.16</v>
      </c>
      <c r="K30" s="45">
        <f t="shared" si="2"/>
        <v>1.92</v>
      </c>
      <c r="L30" s="45">
        <f t="shared" si="2"/>
        <v>5.91</v>
      </c>
      <c r="M30" s="45">
        <f t="shared" si="2"/>
        <v>2.72</v>
      </c>
      <c r="N30" s="45">
        <f t="shared" si="2"/>
        <v>0.34</v>
      </c>
      <c r="O30" s="45">
        <f t="shared" si="2"/>
        <v>0.85</v>
      </c>
      <c r="P30" s="45">
        <f t="shared" si="2"/>
        <v>0.28</v>
      </c>
      <c r="Q30" s="45">
        <f t="shared" si="2"/>
        <v>8.5</v>
      </c>
      <c r="R30" s="45">
        <f t="shared" ref="R30:Z30" si="3">ROUND(R29,2)</f>
        <v>5.36</v>
      </c>
      <c r="S30" s="45">
        <f t="shared" si="3"/>
        <v>0.61</v>
      </c>
      <c r="T30" s="45">
        <f t="shared" si="3"/>
        <v>0.25</v>
      </c>
      <c r="U30" s="45">
        <f t="shared" si="3"/>
        <v>1.12</v>
      </c>
      <c r="V30" s="19"/>
    </row>
    <row r="31" ht="15.6" spans="1:22">
      <c r="A31" s="43" t="s">
        <v>41</v>
      </c>
      <c r="B31" s="44"/>
      <c r="C31" s="45">
        <v>80</v>
      </c>
      <c r="D31" s="47">
        <v>800</v>
      </c>
      <c r="E31" s="47">
        <v>85</v>
      </c>
      <c r="F31" s="47">
        <v>140</v>
      </c>
      <c r="G31" s="47">
        <v>115</v>
      </c>
      <c r="H31" s="46">
        <v>600</v>
      </c>
      <c r="I31" s="47">
        <v>1400</v>
      </c>
      <c r="J31" s="47">
        <v>62.37</v>
      </c>
      <c r="K31" s="47">
        <v>39.5</v>
      </c>
      <c r="L31" s="46">
        <v>110</v>
      </c>
      <c r="M31" s="46">
        <v>40</v>
      </c>
      <c r="N31" s="46">
        <v>52</v>
      </c>
      <c r="O31" s="59">
        <v>80</v>
      </c>
      <c r="P31" s="59">
        <v>220</v>
      </c>
      <c r="Q31" s="59">
        <v>40</v>
      </c>
      <c r="R31" s="46">
        <v>253</v>
      </c>
      <c r="S31" s="59">
        <v>250</v>
      </c>
      <c r="T31" s="59">
        <v>400</v>
      </c>
      <c r="U31" s="59">
        <v>132</v>
      </c>
      <c r="V31" s="72"/>
    </row>
    <row r="32" ht="16.35" spans="1:22">
      <c r="A32" s="48" t="s">
        <v>42</v>
      </c>
      <c r="B32" s="49"/>
      <c r="C32" s="50">
        <f t="shared" ref="C32:Y32" si="4">C30*C31</f>
        <v>480</v>
      </c>
      <c r="D32" s="50">
        <f t="shared" si="4"/>
        <v>448</v>
      </c>
      <c r="E32" s="50">
        <f t="shared" si="4"/>
        <v>99.45</v>
      </c>
      <c r="F32" s="50">
        <f t="shared" si="4"/>
        <v>23.8</v>
      </c>
      <c r="G32" s="50">
        <f t="shared" si="4"/>
        <v>70.15</v>
      </c>
      <c r="H32" s="50">
        <f t="shared" si="4"/>
        <v>168</v>
      </c>
      <c r="I32" s="50">
        <f t="shared" si="4"/>
        <v>56</v>
      </c>
      <c r="J32" s="50">
        <f t="shared" si="4"/>
        <v>72.3492</v>
      </c>
      <c r="K32" s="50">
        <f t="shared" si="4"/>
        <v>75.84</v>
      </c>
      <c r="L32" s="50">
        <f t="shared" si="4"/>
        <v>650.1</v>
      </c>
      <c r="M32" s="50">
        <f t="shared" si="4"/>
        <v>108.8</v>
      </c>
      <c r="N32" s="112">
        <f t="shared" si="4"/>
        <v>17.68</v>
      </c>
      <c r="O32" s="112">
        <f t="shared" si="4"/>
        <v>68</v>
      </c>
      <c r="P32" s="112">
        <f t="shared" si="4"/>
        <v>61.6</v>
      </c>
      <c r="Q32" s="112">
        <f t="shared" si="4"/>
        <v>340</v>
      </c>
      <c r="R32" s="112">
        <f t="shared" si="4"/>
        <v>1356.08</v>
      </c>
      <c r="S32" s="112">
        <f t="shared" si="4"/>
        <v>152.5</v>
      </c>
      <c r="T32" s="112">
        <f t="shared" si="4"/>
        <v>100</v>
      </c>
      <c r="U32" s="112">
        <f t="shared" si="4"/>
        <v>147.84</v>
      </c>
      <c r="V32" s="73">
        <f>SUM(C32:U32)</f>
        <v>4496.1892</v>
      </c>
    </row>
    <row r="33" ht="15.6" spans="1:22">
      <c r="A33" s="51"/>
      <c r="B33" s="51"/>
      <c r="C33" s="88"/>
      <c r="D33" s="88"/>
      <c r="E33" s="88"/>
      <c r="F33" s="88"/>
      <c r="G33" s="88"/>
      <c r="H33" s="88"/>
      <c r="I33" s="89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52">
        <f>V32/V2</f>
        <v>132.240858823529</v>
      </c>
    </row>
    <row r="34" customFormat="1" ht="27" customHeight="1" spans="2:14">
      <c r="B34" s="53" t="s">
        <v>43</v>
      </c>
      <c r="N34" s="52"/>
    </row>
    <row r="35" customFormat="1" ht="27" customHeight="1" spans="2:14">
      <c r="B35" s="53" t="s">
        <v>66</v>
      </c>
      <c r="N35" s="52"/>
    </row>
    <row r="36" customFormat="1" ht="27" customHeight="1" spans="2:2">
      <c r="B36" s="53" t="s">
        <v>45</v>
      </c>
    </row>
  </sheetData>
  <mergeCells count="34">
    <mergeCell ref="A1:V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2"/>
    <mergeCell ref="A23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V9:V26"/>
  </mergeCells>
  <pageMargins left="0.0784722222222222" right="0.196527777777778" top="1.05069444444444" bottom="1.05069444444444" header="0.708333333333333" footer="0.786805555555556"/>
  <pageSetup paperSize="9" scale="84" orientation="landscape" useFirstPageNumber="1" horizontalDpi="300" verticalDpi="3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X37"/>
  <sheetViews>
    <sheetView workbookViewId="0">
      <pane ySplit="7" topLeftCell="A14" activePane="bottomLeft" state="frozen"/>
      <selection/>
      <selection pane="bottomLeft" activeCell="G17" sqref="G17"/>
    </sheetView>
  </sheetViews>
  <sheetFormatPr defaultColWidth="11.537037037037" defaultRowHeight="13.2"/>
  <cols>
    <col min="1" max="1" width="6.33333333333333" customWidth="1"/>
    <col min="2" max="2" width="29.5555555555556" customWidth="1"/>
    <col min="3" max="3" width="6.77777777777778" customWidth="1"/>
    <col min="4" max="4" width="6.22222222222222" customWidth="1"/>
    <col min="5" max="5" width="6.11111111111111" customWidth="1"/>
    <col min="6" max="6" width="5.66666666666667" customWidth="1"/>
    <col min="7" max="7" width="7.22222222222222" customWidth="1"/>
    <col min="8" max="8" width="6.11111111111111" customWidth="1"/>
    <col min="9" max="9" width="5.77777777777778" customWidth="1"/>
    <col min="10" max="10" width="5.33333333333333" customWidth="1"/>
    <col min="11" max="11" width="6.22222222222222" customWidth="1"/>
    <col min="12" max="12" width="6.55555555555556" customWidth="1"/>
    <col min="13" max="14" width="5.55555555555556" customWidth="1"/>
    <col min="15" max="15" width="6.55555555555556" customWidth="1"/>
    <col min="16" max="16" width="6.22222222222222" customWidth="1"/>
    <col min="17" max="17" width="6.11111111111111" customWidth="1"/>
    <col min="18" max="18" width="6.44444444444444" customWidth="1"/>
    <col min="19" max="19" width="6.33333333333333" customWidth="1"/>
    <col min="20" max="21" width="6" customWidth="1"/>
    <col min="22" max="22" width="5.66666666666667" customWidth="1"/>
    <col min="23" max="23" width="5.22222222222222" customWidth="1"/>
    <col min="24" max="24" width="8.22222222222222" customWidth="1"/>
  </cols>
  <sheetData>
    <row r="1" s="1" customFormat="1" ht="22" customHeight="1" spans="1:1">
      <c r="A1" s="1" t="s">
        <v>0</v>
      </c>
    </row>
    <row r="2" customHeight="1" spans="1:24">
      <c r="A2" s="2"/>
      <c r="B2" s="3" t="s">
        <v>152</v>
      </c>
      <c r="C2" s="4" t="s">
        <v>2</v>
      </c>
      <c r="D2" s="4" t="s">
        <v>3</v>
      </c>
      <c r="E2" s="4" t="s">
        <v>4</v>
      </c>
      <c r="F2" s="4" t="s">
        <v>68</v>
      </c>
      <c r="G2" s="4" t="s">
        <v>7</v>
      </c>
      <c r="H2" s="4" t="s">
        <v>48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18</v>
      </c>
      <c r="Q2" s="4" t="s">
        <v>16</v>
      </c>
      <c r="R2" s="4" t="s">
        <v>20</v>
      </c>
      <c r="S2" s="4" t="s">
        <v>17</v>
      </c>
      <c r="T2" s="4" t="s">
        <v>6</v>
      </c>
      <c r="U2" s="4" t="s">
        <v>84</v>
      </c>
      <c r="V2" s="4" t="s">
        <v>56</v>
      </c>
      <c r="W2" s="142" t="s">
        <v>57</v>
      </c>
      <c r="X2" s="60">
        <v>33</v>
      </c>
    </row>
    <row r="3" spans="1:24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143"/>
      <c r="X3" s="61"/>
    </row>
    <row r="4" spans="1:24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143"/>
      <c r="X4" s="61"/>
    </row>
    <row r="5" ht="12" customHeight="1" spans="1:24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143"/>
      <c r="X5" s="61"/>
    </row>
    <row r="6" spans="1:24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143"/>
      <c r="X6" s="61"/>
    </row>
    <row r="7" ht="28" customHeight="1" spans="1:24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44"/>
      <c r="X7" s="62"/>
    </row>
    <row r="8" ht="16" customHeight="1" spans="1:24">
      <c r="A8" s="11"/>
      <c r="B8" s="12"/>
      <c r="C8" s="13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13">
        <v>14</v>
      </c>
      <c r="Q8" s="13">
        <v>15</v>
      </c>
      <c r="R8" s="13">
        <v>16</v>
      </c>
      <c r="S8" s="13">
        <v>17</v>
      </c>
      <c r="T8" s="13">
        <v>18</v>
      </c>
      <c r="U8" s="13">
        <v>19</v>
      </c>
      <c r="V8" s="13">
        <v>20</v>
      </c>
      <c r="W8" s="13">
        <v>21</v>
      </c>
      <c r="X8" s="63" t="s">
        <v>23</v>
      </c>
    </row>
    <row r="9" spans="1:24">
      <c r="A9" s="14" t="s">
        <v>24</v>
      </c>
      <c r="B9" s="15" t="s">
        <v>153</v>
      </c>
      <c r="C9" s="16">
        <v>0.1502</v>
      </c>
      <c r="D9" s="17"/>
      <c r="E9" s="17">
        <v>0.0054</v>
      </c>
      <c r="F9" s="17">
        <v>0.0244</v>
      </c>
      <c r="G9" s="54"/>
      <c r="H9" s="54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64"/>
      <c r="U9" s="64"/>
      <c r="V9" s="64"/>
      <c r="W9" s="64"/>
      <c r="X9" s="65" t="s">
        <v>26</v>
      </c>
    </row>
    <row r="10" spans="1:24">
      <c r="A10" s="18"/>
      <c r="B10" s="19" t="s">
        <v>27</v>
      </c>
      <c r="C10" s="20"/>
      <c r="D10" s="21"/>
      <c r="E10" s="21">
        <v>0.0074</v>
      </c>
      <c r="F10" s="21"/>
      <c r="G10" s="55">
        <v>0.0006</v>
      </c>
      <c r="H10" s="55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66"/>
      <c r="U10" s="66"/>
      <c r="V10" s="66"/>
      <c r="W10" s="66"/>
      <c r="X10" s="67"/>
    </row>
    <row r="11" spans="1:24">
      <c r="A11" s="18"/>
      <c r="B11" s="22" t="s">
        <v>28</v>
      </c>
      <c r="C11" s="20"/>
      <c r="D11" s="21">
        <v>0.0104</v>
      </c>
      <c r="E11" s="21"/>
      <c r="F11" s="21"/>
      <c r="G11" s="55"/>
      <c r="H11" s="55"/>
      <c r="I11" s="21">
        <v>0.0344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66"/>
      <c r="U11" s="66"/>
      <c r="V11" s="66"/>
      <c r="W11" s="66"/>
      <c r="X11" s="67"/>
    </row>
    <row r="12" spans="1:24">
      <c r="A12" s="18"/>
      <c r="B12" s="19"/>
      <c r="C12" s="20"/>
      <c r="D12" s="21"/>
      <c r="E12" s="21"/>
      <c r="F12" s="21"/>
      <c r="G12" s="55"/>
      <c r="H12" s="55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66"/>
      <c r="U12" s="66"/>
      <c r="V12" s="66"/>
      <c r="W12" s="66"/>
      <c r="X12" s="67"/>
    </row>
    <row r="13" ht="13.95" spans="1:24">
      <c r="A13" s="23"/>
      <c r="B13" s="24"/>
      <c r="C13" s="25"/>
      <c r="D13" s="26"/>
      <c r="E13" s="26"/>
      <c r="F13" s="26"/>
      <c r="G13" s="56"/>
      <c r="H13" s="5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68"/>
      <c r="U13" s="68"/>
      <c r="V13" s="68"/>
      <c r="W13" s="68"/>
      <c r="X13" s="67"/>
    </row>
    <row r="14" spans="1:24">
      <c r="A14" s="14" t="s">
        <v>29</v>
      </c>
      <c r="B14" s="15" t="s">
        <v>17</v>
      </c>
      <c r="C14" s="16"/>
      <c r="D14" s="17"/>
      <c r="E14" s="17"/>
      <c r="F14" s="17"/>
      <c r="G14" s="54"/>
      <c r="H14" s="54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>
        <v>0.1829</v>
      </c>
      <c r="T14" s="64"/>
      <c r="U14" s="64"/>
      <c r="V14" s="64"/>
      <c r="W14" s="64"/>
      <c r="X14" s="67"/>
    </row>
    <row r="15" spans="1:24">
      <c r="A15" s="18"/>
      <c r="B15" s="19"/>
      <c r="C15" s="20"/>
      <c r="D15" s="21"/>
      <c r="E15" s="21"/>
      <c r="F15" s="21"/>
      <c r="G15" s="55"/>
      <c r="H15" s="55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66"/>
      <c r="U15" s="66"/>
      <c r="V15" s="66"/>
      <c r="W15" s="66"/>
      <c r="X15" s="67"/>
    </row>
    <row r="16" spans="1:24">
      <c r="A16" s="18"/>
      <c r="B16" s="19"/>
      <c r="C16" s="20"/>
      <c r="D16" s="21"/>
      <c r="E16" s="21"/>
      <c r="F16" s="21"/>
      <c r="G16" s="55"/>
      <c r="H16" s="55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66"/>
      <c r="U16" s="66"/>
      <c r="V16" s="66"/>
      <c r="W16" s="66"/>
      <c r="X16" s="67"/>
    </row>
    <row r="17" ht="13.95" spans="1:24">
      <c r="A17" s="27"/>
      <c r="B17" s="28"/>
      <c r="C17" s="29"/>
      <c r="D17" s="30"/>
      <c r="E17" s="30"/>
      <c r="F17" s="30"/>
      <c r="G17" s="57"/>
      <c r="H17" s="57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69"/>
      <c r="U17" s="69"/>
      <c r="V17" s="69"/>
      <c r="W17" s="69"/>
      <c r="X17" s="67"/>
    </row>
    <row r="18" spans="1:24">
      <c r="A18" s="31" t="s">
        <v>30</v>
      </c>
      <c r="B18" s="32" t="s">
        <v>87</v>
      </c>
      <c r="C18" s="16"/>
      <c r="D18" s="17">
        <v>0.0022</v>
      </c>
      <c r="E18" s="17"/>
      <c r="F18" s="17"/>
      <c r="G18" s="54"/>
      <c r="H18" s="54"/>
      <c r="I18" s="17"/>
      <c r="J18" s="17"/>
      <c r="K18" s="17"/>
      <c r="L18" s="17">
        <v>0.0824</v>
      </c>
      <c r="M18" s="17">
        <v>0.0102</v>
      </c>
      <c r="N18" s="17">
        <v>0.0104</v>
      </c>
      <c r="O18" s="17">
        <v>0.0023</v>
      </c>
      <c r="P18" s="17">
        <v>0.0759</v>
      </c>
      <c r="Q18" s="17"/>
      <c r="R18" s="17">
        <v>0.0152</v>
      </c>
      <c r="S18" s="17"/>
      <c r="T18" s="64"/>
      <c r="U18" s="64">
        <v>1</v>
      </c>
      <c r="V18" s="64"/>
      <c r="W18" s="64"/>
      <c r="X18" s="67"/>
    </row>
    <row r="19" ht="26.4" spans="1:24">
      <c r="A19" s="33"/>
      <c r="B19" s="34" t="s">
        <v>154</v>
      </c>
      <c r="C19" s="20"/>
      <c r="D19" s="21"/>
      <c r="E19" s="21"/>
      <c r="F19" s="21"/>
      <c r="G19" s="55"/>
      <c r="H19" s="55"/>
      <c r="I19" s="21">
        <v>0.0114</v>
      </c>
      <c r="J19" s="21"/>
      <c r="K19" s="21"/>
      <c r="L19" s="21"/>
      <c r="M19" s="21">
        <v>0.011</v>
      </c>
      <c r="N19" s="21">
        <v>0.011</v>
      </c>
      <c r="O19" s="21">
        <v>0.0043</v>
      </c>
      <c r="P19" s="21"/>
      <c r="Q19" s="21">
        <v>0.0044</v>
      </c>
      <c r="R19" s="21"/>
      <c r="S19" s="21"/>
      <c r="T19" s="66">
        <v>0.0761</v>
      </c>
      <c r="U19" s="66">
        <v>1</v>
      </c>
      <c r="V19" s="66"/>
      <c r="W19" s="66"/>
      <c r="X19" s="67"/>
    </row>
    <row r="20" spans="1:24">
      <c r="A20" s="33"/>
      <c r="B20" s="34" t="s">
        <v>128</v>
      </c>
      <c r="C20" s="20">
        <v>0.0435</v>
      </c>
      <c r="D20" s="21">
        <v>0.0054</v>
      </c>
      <c r="E20" s="21"/>
      <c r="F20" s="21"/>
      <c r="G20" s="55"/>
      <c r="H20" s="55"/>
      <c r="I20" s="21"/>
      <c r="J20" s="21"/>
      <c r="K20" s="21"/>
      <c r="L20" s="21">
        <v>0.183</v>
      </c>
      <c r="M20" s="21"/>
      <c r="N20" s="21"/>
      <c r="O20" s="21"/>
      <c r="P20" s="21"/>
      <c r="Q20" s="21"/>
      <c r="R20" s="21"/>
      <c r="S20" s="21"/>
      <c r="T20" s="66"/>
      <c r="U20" s="66"/>
      <c r="V20" s="66"/>
      <c r="W20" s="66"/>
      <c r="X20" s="67"/>
    </row>
    <row r="21" spans="1:24">
      <c r="A21" s="33"/>
      <c r="B21" s="35" t="s">
        <v>34</v>
      </c>
      <c r="C21" s="20"/>
      <c r="D21" s="21"/>
      <c r="E21" s="21">
        <v>0.008</v>
      </c>
      <c r="F21" s="21"/>
      <c r="G21" s="55"/>
      <c r="H21" s="55"/>
      <c r="I21" s="21"/>
      <c r="J21" s="21"/>
      <c r="K21" s="21">
        <v>0.0193</v>
      </c>
      <c r="L21" s="21"/>
      <c r="M21" s="21"/>
      <c r="N21" s="21"/>
      <c r="O21" s="21"/>
      <c r="P21" s="21"/>
      <c r="Q21" s="21"/>
      <c r="R21" s="21"/>
      <c r="S21" s="21"/>
      <c r="T21" s="66"/>
      <c r="U21" s="66"/>
      <c r="V21" s="66"/>
      <c r="W21" s="66"/>
      <c r="X21" s="67"/>
    </row>
    <row r="22" spans="1:24">
      <c r="A22" s="33"/>
      <c r="B22" s="22" t="s">
        <v>35</v>
      </c>
      <c r="C22" s="20"/>
      <c r="D22" s="21"/>
      <c r="E22" s="21"/>
      <c r="F22" s="21"/>
      <c r="G22" s="55"/>
      <c r="H22" s="55"/>
      <c r="I22" s="21"/>
      <c r="J22" s="21">
        <v>0.0514</v>
      </c>
      <c r="K22" s="21"/>
      <c r="L22" s="21"/>
      <c r="M22" s="21"/>
      <c r="N22" s="21"/>
      <c r="O22" s="21"/>
      <c r="P22" s="21"/>
      <c r="Q22" s="21"/>
      <c r="R22" s="21"/>
      <c r="S22" s="21"/>
      <c r="T22" s="66"/>
      <c r="U22" s="66"/>
      <c r="V22" s="66"/>
      <c r="W22" s="66"/>
      <c r="X22" s="67"/>
    </row>
    <row r="23" ht="13.95" spans="1:24">
      <c r="A23" s="36"/>
      <c r="B23" s="37"/>
      <c r="C23" s="25"/>
      <c r="D23" s="26"/>
      <c r="E23" s="26"/>
      <c r="F23" s="26"/>
      <c r="G23" s="56"/>
      <c r="H23" s="5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68"/>
      <c r="U23" s="68"/>
      <c r="V23" s="68"/>
      <c r="W23" s="68"/>
      <c r="X23" s="67"/>
    </row>
    <row r="24" spans="1:24">
      <c r="A24" s="31" t="s">
        <v>36</v>
      </c>
      <c r="B24" s="15" t="s">
        <v>155</v>
      </c>
      <c r="C24" s="16">
        <v>0.0184</v>
      </c>
      <c r="D24" s="17">
        <v>0.0023</v>
      </c>
      <c r="E24" s="17">
        <v>0.01</v>
      </c>
      <c r="F24" s="17"/>
      <c r="G24" s="54"/>
      <c r="H24" s="17"/>
      <c r="I24" s="17"/>
      <c r="J24" s="17"/>
      <c r="K24" s="17"/>
      <c r="L24" s="17"/>
      <c r="M24" s="17"/>
      <c r="N24" s="17"/>
      <c r="O24" s="17">
        <v>0.0024</v>
      </c>
      <c r="P24" s="17"/>
      <c r="Q24" s="17"/>
      <c r="R24" s="17">
        <v>0.0414</v>
      </c>
      <c r="S24" s="17"/>
      <c r="T24" s="64"/>
      <c r="U24" s="64">
        <v>4</v>
      </c>
      <c r="V24" s="64">
        <v>3</v>
      </c>
      <c r="W24" s="64">
        <v>1</v>
      </c>
      <c r="X24" s="67"/>
    </row>
    <row r="25" spans="1:24">
      <c r="A25" s="33"/>
      <c r="B25" s="19" t="s">
        <v>65</v>
      </c>
      <c r="C25" s="20">
        <v>0.1515</v>
      </c>
      <c r="D25" s="21"/>
      <c r="E25" s="21">
        <v>0.0074</v>
      </c>
      <c r="F25" s="21"/>
      <c r="G25" s="55"/>
      <c r="H25" s="55">
        <v>0.003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66"/>
      <c r="U25" s="66"/>
      <c r="V25" s="66"/>
      <c r="W25" s="66"/>
      <c r="X25" s="67"/>
    </row>
    <row r="26" spans="1:24">
      <c r="A26" s="33"/>
      <c r="B26" s="38"/>
      <c r="C26" s="39"/>
      <c r="D26" s="40"/>
      <c r="E26" s="40"/>
      <c r="F26" s="40"/>
      <c r="G26" s="58"/>
      <c r="H26" s="58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69"/>
      <c r="U26" s="69"/>
      <c r="V26" s="69"/>
      <c r="W26" s="69"/>
      <c r="X26" s="67"/>
    </row>
    <row r="27" spans="1:24">
      <c r="A27" s="33"/>
      <c r="B27" s="38"/>
      <c r="C27" s="39"/>
      <c r="D27" s="40"/>
      <c r="E27" s="40"/>
      <c r="F27" s="40"/>
      <c r="G27" s="58"/>
      <c r="H27" s="58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69"/>
      <c r="U27" s="69"/>
      <c r="V27" s="69"/>
      <c r="W27" s="69"/>
      <c r="X27" s="67"/>
    </row>
    <row r="28" ht="13.95" spans="1:24">
      <c r="A28" s="36"/>
      <c r="B28" s="24"/>
      <c r="C28" s="25"/>
      <c r="D28" s="26"/>
      <c r="E28" s="26"/>
      <c r="F28" s="26"/>
      <c r="G28" s="56"/>
      <c r="H28" s="5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68"/>
      <c r="U28" s="68"/>
      <c r="V28" s="68"/>
      <c r="W28" s="68"/>
      <c r="X28" s="70"/>
    </row>
    <row r="29" ht="15.6" spans="1:24">
      <c r="A29" s="41" t="s">
        <v>39</v>
      </c>
      <c r="B29" s="42"/>
      <c r="C29" s="16">
        <f>SUM(C9:C28)</f>
        <v>0.3636</v>
      </c>
      <c r="D29" s="17">
        <f>SUM(D9:D28)</f>
        <v>0.0203</v>
      </c>
      <c r="E29" s="17">
        <f>SUM(E9:E28)</f>
        <v>0.0382</v>
      </c>
      <c r="F29" s="17">
        <f>SUM(F9:F28)</f>
        <v>0.0244</v>
      </c>
      <c r="G29" s="54">
        <f t="shared" ref="G29:U29" si="0">SUM(G9:G28)</f>
        <v>0.0006</v>
      </c>
      <c r="H29" s="17">
        <f t="shared" si="0"/>
        <v>0.003</v>
      </c>
      <c r="I29" s="17">
        <f t="shared" si="0"/>
        <v>0.0458</v>
      </c>
      <c r="J29" s="17">
        <f t="shared" si="0"/>
        <v>0.0514</v>
      </c>
      <c r="K29" s="17">
        <f t="shared" si="0"/>
        <v>0.0193</v>
      </c>
      <c r="L29" s="17">
        <f t="shared" si="0"/>
        <v>0.2654</v>
      </c>
      <c r="M29" s="17">
        <f t="shared" si="0"/>
        <v>0.0212</v>
      </c>
      <c r="N29" s="17">
        <f t="shared" si="0"/>
        <v>0.0214</v>
      </c>
      <c r="O29" s="17">
        <f t="shared" si="0"/>
        <v>0.009</v>
      </c>
      <c r="P29" s="17">
        <f t="shared" si="0"/>
        <v>0.0759</v>
      </c>
      <c r="Q29" s="17">
        <f t="shared" si="0"/>
        <v>0.0044</v>
      </c>
      <c r="R29" s="17">
        <f t="shared" si="0"/>
        <v>0.0566</v>
      </c>
      <c r="S29" s="17">
        <f t="shared" si="0"/>
        <v>0.1829</v>
      </c>
      <c r="T29" s="17">
        <f t="shared" si="0"/>
        <v>0.0761</v>
      </c>
      <c r="U29" s="17">
        <f t="shared" si="0"/>
        <v>6</v>
      </c>
      <c r="V29" s="64">
        <v>3</v>
      </c>
      <c r="W29" s="64">
        <v>1</v>
      </c>
      <c r="X29" s="15"/>
    </row>
    <row r="30" ht="15.6" hidden="1" spans="1:24">
      <c r="A30" s="43" t="s">
        <v>40</v>
      </c>
      <c r="B30" s="44"/>
      <c r="C30" s="20">
        <f>33*C29</f>
        <v>11.9988</v>
      </c>
      <c r="D30" s="20">
        <f>33*D29</f>
        <v>0.6699</v>
      </c>
      <c r="E30" s="20">
        <f>33*E29</f>
        <v>1.2606</v>
      </c>
      <c r="F30" s="20">
        <f>33*F29</f>
        <v>0.8052</v>
      </c>
      <c r="G30" s="20">
        <f t="shared" ref="G30:U30" si="1">33*G29</f>
        <v>0.0198</v>
      </c>
      <c r="H30" s="20">
        <f t="shared" si="1"/>
        <v>0.099</v>
      </c>
      <c r="I30" s="20">
        <f t="shared" si="1"/>
        <v>1.5114</v>
      </c>
      <c r="J30" s="20">
        <f t="shared" si="1"/>
        <v>1.6962</v>
      </c>
      <c r="K30" s="20">
        <f t="shared" si="1"/>
        <v>0.6369</v>
      </c>
      <c r="L30" s="20">
        <f t="shared" si="1"/>
        <v>8.7582</v>
      </c>
      <c r="M30" s="20">
        <f t="shared" si="1"/>
        <v>0.6996</v>
      </c>
      <c r="N30" s="20">
        <f t="shared" si="1"/>
        <v>0.7062</v>
      </c>
      <c r="O30" s="20">
        <f t="shared" si="1"/>
        <v>0.297</v>
      </c>
      <c r="P30" s="20">
        <f t="shared" si="1"/>
        <v>2.5047</v>
      </c>
      <c r="Q30" s="20">
        <f t="shared" si="1"/>
        <v>0.1452</v>
      </c>
      <c r="R30" s="20">
        <f t="shared" si="1"/>
        <v>1.8678</v>
      </c>
      <c r="S30" s="20">
        <f t="shared" si="1"/>
        <v>6.0357</v>
      </c>
      <c r="T30" s="20">
        <f t="shared" si="1"/>
        <v>2.5113</v>
      </c>
      <c r="U30" s="20">
        <v>6</v>
      </c>
      <c r="V30" s="20">
        <v>3</v>
      </c>
      <c r="W30" s="20">
        <v>1</v>
      </c>
      <c r="X30" s="71"/>
    </row>
    <row r="31" ht="15.6" spans="1:24">
      <c r="A31" s="43" t="s">
        <v>40</v>
      </c>
      <c r="B31" s="44"/>
      <c r="C31" s="45">
        <f>ROUND(C30,2)</f>
        <v>12</v>
      </c>
      <c r="D31" s="46">
        <f>ROUND(D30,2)</f>
        <v>0.67</v>
      </c>
      <c r="E31" s="46">
        <f>ROUND(E30,2)</f>
        <v>1.26</v>
      </c>
      <c r="F31" s="46">
        <f>ROUND(F30,2)</f>
        <v>0.81</v>
      </c>
      <c r="G31" s="46">
        <f t="shared" ref="G31:U31" si="2">ROUND(G30,2)</f>
        <v>0.02</v>
      </c>
      <c r="H31" s="46">
        <f t="shared" si="2"/>
        <v>0.1</v>
      </c>
      <c r="I31" s="46">
        <f t="shared" si="2"/>
        <v>1.51</v>
      </c>
      <c r="J31" s="46">
        <f t="shared" si="2"/>
        <v>1.7</v>
      </c>
      <c r="K31" s="46">
        <f t="shared" si="2"/>
        <v>0.64</v>
      </c>
      <c r="L31" s="46">
        <f t="shared" si="2"/>
        <v>8.76</v>
      </c>
      <c r="M31" s="59">
        <f t="shared" si="2"/>
        <v>0.7</v>
      </c>
      <c r="N31" s="59">
        <f t="shared" si="2"/>
        <v>0.71</v>
      </c>
      <c r="O31" s="59">
        <f t="shared" si="2"/>
        <v>0.3</v>
      </c>
      <c r="P31" s="59">
        <f t="shared" si="2"/>
        <v>2.5</v>
      </c>
      <c r="Q31" s="59">
        <f t="shared" si="2"/>
        <v>0.15</v>
      </c>
      <c r="R31" s="59">
        <f t="shared" si="2"/>
        <v>1.87</v>
      </c>
      <c r="S31" s="59">
        <f t="shared" si="2"/>
        <v>6.04</v>
      </c>
      <c r="T31" s="59">
        <f t="shared" si="2"/>
        <v>2.51</v>
      </c>
      <c r="U31" s="59">
        <v>6</v>
      </c>
      <c r="V31" s="92">
        <v>3</v>
      </c>
      <c r="W31" s="92">
        <v>1</v>
      </c>
      <c r="X31" s="71"/>
    </row>
    <row r="32" ht="15.6" spans="1:24">
      <c r="A32" s="43" t="s">
        <v>41</v>
      </c>
      <c r="B32" s="44"/>
      <c r="C32" s="45">
        <v>80</v>
      </c>
      <c r="D32" s="47">
        <v>800</v>
      </c>
      <c r="E32" s="47">
        <v>85</v>
      </c>
      <c r="F32" s="46">
        <v>88</v>
      </c>
      <c r="G32" s="47">
        <v>1400</v>
      </c>
      <c r="H32" s="46">
        <v>770</v>
      </c>
      <c r="I32" s="47">
        <v>62.37</v>
      </c>
      <c r="J32" s="47">
        <v>39.5</v>
      </c>
      <c r="K32" s="46">
        <v>250</v>
      </c>
      <c r="L32" s="46">
        <v>40</v>
      </c>
      <c r="M32" s="46">
        <v>52</v>
      </c>
      <c r="N32" s="59">
        <v>80</v>
      </c>
      <c r="O32" s="59">
        <v>220</v>
      </c>
      <c r="P32" s="59">
        <v>253</v>
      </c>
      <c r="Q32" s="59">
        <v>400</v>
      </c>
      <c r="R32" s="59">
        <v>85</v>
      </c>
      <c r="S32" s="59">
        <v>110</v>
      </c>
      <c r="T32" s="59">
        <v>125</v>
      </c>
      <c r="U32" s="59">
        <v>6</v>
      </c>
      <c r="V32" s="92">
        <v>2.7</v>
      </c>
      <c r="W32" s="92">
        <v>18</v>
      </c>
      <c r="X32" s="72"/>
    </row>
    <row r="33" ht="16.35" spans="1:24">
      <c r="A33" s="48" t="s">
        <v>42</v>
      </c>
      <c r="B33" s="49"/>
      <c r="C33" s="50">
        <f>C31*C32</f>
        <v>960</v>
      </c>
      <c r="D33" s="50">
        <f>D31*D32</f>
        <v>536</v>
      </c>
      <c r="E33" s="50">
        <f>E31*E32</f>
        <v>107.1</v>
      </c>
      <c r="F33" s="50">
        <f>F31*F32</f>
        <v>71.28</v>
      </c>
      <c r="G33" s="50">
        <f t="shared" ref="G33:W33" si="3">G31*G32</f>
        <v>28</v>
      </c>
      <c r="H33" s="50">
        <f t="shared" si="3"/>
        <v>77</v>
      </c>
      <c r="I33" s="50">
        <f t="shared" si="3"/>
        <v>94.1787</v>
      </c>
      <c r="J33" s="50">
        <f t="shared" si="3"/>
        <v>67.15</v>
      </c>
      <c r="K33" s="50">
        <f t="shared" si="3"/>
        <v>160</v>
      </c>
      <c r="L33" s="50">
        <f t="shared" si="3"/>
        <v>350.4</v>
      </c>
      <c r="M33" s="50">
        <f t="shared" si="3"/>
        <v>36.4</v>
      </c>
      <c r="N33" s="50">
        <f t="shared" si="3"/>
        <v>56.8</v>
      </c>
      <c r="O33" s="50">
        <f t="shared" si="3"/>
        <v>66</v>
      </c>
      <c r="P33" s="50">
        <f t="shared" si="3"/>
        <v>632.5</v>
      </c>
      <c r="Q33" s="50">
        <f t="shared" si="3"/>
        <v>60</v>
      </c>
      <c r="R33" s="50">
        <f t="shared" si="3"/>
        <v>158.95</v>
      </c>
      <c r="S33" s="50">
        <f t="shared" si="3"/>
        <v>664.4</v>
      </c>
      <c r="T33" s="50">
        <f t="shared" si="3"/>
        <v>313.75</v>
      </c>
      <c r="U33" s="50">
        <f t="shared" si="3"/>
        <v>36</v>
      </c>
      <c r="V33" s="50">
        <f t="shared" si="3"/>
        <v>8.1</v>
      </c>
      <c r="W33" s="50">
        <f t="shared" si="3"/>
        <v>18</v>
      </c>
      <c r="X33" s="73">
        <f>SUM(C33:W33)</f>
        <v>4502.0087</v>
      </c>
    </row>
    <row r="34" ht="15.6" spans="1:24">
      <c r="A34" s="51"/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>
        <f>X33/X2</f>
        <v>136.424506060606</v>
      </c>
    </row>
    <row r="35" customFormat="1" ht="27" customHeight="1" spans="2:14">
      <c r="B35" s="53" t="s">
        <v>156</v>
      </c>
      <c r="N35" s="52"/>
    </row>
    <row r="36" customFormat="1" ht="27" customHeight="1" spans="2:14">
      <c r="B36" s="53" t="s">
        <v>157</v>
      </c>
      <c r="N36" s="52"/>
    </row>
    <row r="37" customFormat="1" ht="27" customHeight="1" spans="2:2">
      <c r="B37" s="53" t="s">
        <v>158</v>
      </c>
    </row>
  </sheetData>
  <mergeCells count="36">
    <mergeCell ref="A1:X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X9:X28"/>
  </mergeCells>
  <pageMargins left="0.0784722222222222" right="0.196527777777778" top="1.05069444444444" bottom="1.05069444444444" header="0.708333333333333" footer="0.786805555555556"/>
  <pageSetup paperSize="9" scale="83" orientation="landscape" useFirstPageNumber="1" horizontalDpi="300" verticalDpi="3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AA37"/>
  <sheetViews>
    <sheetView workbookViewId="0">
      <pane ySplit="7" topLeftCell="A17" activePane="bottomLeft" state="frozen"/>
      <selection/>
      <selection pane="bottomLeft" activeCell="A30" sqref="$A30:$XFD30"/>
    </sheetView>
  </sheetViews>
  <sheetFormatPr defaultColWidth="11.537037037037" defaultRowHeight="13.2"/>
  <cols>
    <col min="1" max="1" width="6.33333333333333" customWidth="1"/>
    <col min="2" max="2" width="27.1111111111111" customWidth="1"/>
    <col min="3" max="3" width="6" customWidth="1"/>
    <col min="4" max="4" width="6.66666666666667" customWidth="1"/>
    <col min="5" max="5" width="6.22222222222222" customWidth="1"/>
    <col min="6" max="6" width="6.11111111111111" customWidth="1"/>
    <col min="7" max="7" width="7.33333333333333" style="74" customWidth="1"/>
    <col min="8" max="9" width="6.11111111111111" customWidth="1"/>
    <col min="10" max="10" width="6.44444444444444" customWidth="1"/>
    <col min="11" max="11" width="5.88888888888889" customWidth="1"/>
    <col min="12" max="12" width="5.55555555555556" customWidth="1"/>
    <col min="13" max="13" width="6" customWidth="1"/>
    <col min="14" max="14" width="6.11111111111111" customWidth="1"/>
    <col min="15" max="15" width="7" customWidth="1"/>
    <col min="16" max="16" width="5.11111111111111" customWidth="1"/>
    <col min="17" max="17" width="6.44444444444444" customWidth="1"/>
    <col min="18" max="18" width="5.55555555555556" customWidth="1"/>
    <col min="19" max="19" width="6.55555555555556" customWidth="1"/>
    <col min="20" max="21" width="6.44444444444444" customWidth="1"/>
    <col min="22" max="22" width="6.33333333333333" customWidth="1"/>
    <col min="23" max="23" width="6.55555555555556" customWidth="1"/>
    <col min="24" max="24" width="5.33333333333333" customWidth="1"/>
    <col min="25" max="25" width="5" customWidth="1"/>
    <col min="26" max="26" width="5.44444444444444" customWidth="1"/>
    <col min="27" max="27" width="8.66666666666667" customWidth="1"/>
  </cols>
  <sheetData>
    <row r="1" s="1" customFormat="1" ht="43" customHeight="1" spans="1:1">
      <c r="A1" s="1" t="s">
        <v>0</v>
      </c>
    </row>
    <row r="2" customHeight="1" spans="1:27">
      <c r="A2" s="75"/>
      <c r="B2" s="76" t="s">
        <v>159</v>
      </c>
      <c r="C2" s="4" t="s">
        <v>2</v>
      </c>
      <c r="D2" s="4" t="s">
        <v>3</v>
      </c>
      <c r="E2" s="4" t="s">
        <v>4</v>
      </c>
      <c r="F2" s="4" t="s">
        <v>47</v>
      </c>
      <c r="G2" s="77" t="s">
        <v>7</v>
      </c>
      <c r="H2" s="4" t="s">
        <v>8</v>
      </c>
      <c r="I2" s="4" t="s">
        <v>9</v>
      </c>
      <c r="J2" s="4" t="s">
        <v>17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50</v>
      </c>
      <c r="P2" s="4" t="s">
        <v>20</v>
      </c>
      <c r="Q2" s="4" t="s">
        <v>94</v>
      </c>
      <c r="R2" s="4" t="s">
        <v>82</v>
      </c>
      <c r="S2" s="4" t="s">
        <v>96</v>
      </c>
      <c r="T2" s="4" t="s">
        <v>10</v>
      </c>
      <c r="U2" s="4" t="s">
        <v>16</v>
      </c>
      <c r="V2" s="4" t="s">
        <v>80</v>
      </c>
      <c r="W2" s="4" t="s">
        <v>83</v>
      </c>
      <c r="X2" s="4" t="s">
        <v>84</v>
      </c>
      <c r="Y2" s="4" t="s">
        <v>56</v>
      </c>
      <c r="Z2" s="4" t="s">
        <v>98</v>
      </c>
      <c r="AA2" s="93">
        <v>26</v>
      </c>
    </row>
    <row r="3" spans="1:27">
      <c r="A3" s="78"/>
      <c r="B3" s="79"/>
      <c r="C3" s="7"/>
      <c r="D3" s="7"/>
      <c r="E3" s="7"/>
      <c r="F3" s="7"/>
      <c r="G3" s="80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94"/>
    </row>
    <row r="4" spans="1:27">
      <c r="A4" s="78"/>
      <c r="B4" s="79"/>
      <c r="C4" s="7"/>
      <c r="D4" s="7"/>
      <c r="E4" s="7"/>
      <c r="F4" s="7"/>
      <c r="G4" s="80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94"/>
    </row>
    <row r="5" ht="12" customHeight="1" spans="1:27">
      <c r="A5" s="78"/>
      <c r="B5" s="79"/>
      <c r="C5" s="7"/>
      <c r="D5" s="7"/>
      <c r="E5" s="7"/>
      <c r="F5" s="7"/>
      <c r="G5" s="80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94"/>
    </row>
    <row r="6" spans="1:27">
      <c r="A6" s="78"/>
      <c r="B6" s="79"/>
      <c r="C6" s="7"/>
      <c r="D6" s="7"/>
      <c r="E6" s="7"/>
      <c r="F6" s="7"/>
      <c r="G6" s="80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94"/>
    </row>
    <row r="7" ht="28" customHeight="1" spans="1:27">
      <c r="A7" s="81"/>
      <c r="B7" s="82"/>
      <c r="C7" s="10"/>
      <c r="D7" s="10"/>
      <c r="E7" s="10"/>
      <c r="F7" s="10"/>
      <c r="G7" s="83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95"/>
    </row>
    <row r="8" ht="15" customHeight="1" spans="1:27">
      <c r="A8" s="84"/>
      <c r="B8" s="85"/>
      <c r="C8" s="86">
        <v>1</v>
      </c>
      <c r="D8" s="86">
        <v>2</v>
      </c>
      <c r="E8" s="86">
        <v>3</v>
      </c>
      <c r="F8" s="86">
        <v>4</v>
      </c>
      <c r="G8" s="86">
        <v>5</v>
      </c>
      <c r="H8" s="86">
        <v>6</v>
      </c>
      <c r="I8" s="86">
        <v>7</v>
      </c>
      <c r="J8" s="86">
        <v>8</v>
      </c>
      <c r="K8" s="86">
        <v>9</v>
      </c>
      <c r="L8" s="86">
        <v>10</v>
      </c>
      <c r="M8" s="86">
        <v>11</v>
      </c>
      <c r="N8" s="86">
        <v>12</v>
      </c>
      <c r="O8" s="86">
        <v>13</v>
      </c>
      <c r="P8" s="86">
        <v>14</v>
      </c>
      <c r="Q8" s="86">
        <v>15</v>
      </c>
      <c r="R8" s="86">
        <v>16</v>
      </c>
      <c r="S8" s="86">
        <v>17</v>
      </c>
      <c r="T8" s="86">
        <v>18</v>
      </c>
      <c r="U8" s="86">
        <v>19</v>
      </c>
      <c r="V8" s="86">
        <v>20</v>
      </c>
      <c r="W8" s="86">
        <v>21</v>
      </c>
      <c r="X8" s="86">
        <v>22</v>
      </c>
      <c r="Y8" s="86">
        <v>23</v>
      </c>
      <c r="Z8" s="86">
        <v>24</v>
      </c>
      <c r="AA8" s="96" t="s">
        <v>23</v>
      </c>
    </row>
    <row r="9" spans="1:27">
      <c r="A9" s="14" t="s">
        <v>24</v>
      </c>
      <c r="B9" s="15" t="s">
        <v>160</v>
      </c>
      <c r="C9" s="16">
        <v>0.1778</v>
      </c>
      <c r="D9" s="17"/>
      <c r="E9" s="17">
        <v>0.0064</v>
      </c>
      <c r="F9" s="17">
        <v>0.0253</v>
      </c>
      <c r="G9" s="54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64"/>
      <c r="T9" s="64"/>
      <c r="U9" s="64"/>
      <c r="V9" s="64"/>
      <c r="W9" s="64"/>
      <c r="X9" s="64"/>
      <c r="Y9" s="64"/>
      <c r="Z9" s="64"/>
      <c r="AA9" s="65" t="s">
        <v>59</v>
      </c>
    </row>
    <row r="10" spans="1:27">
      <c r="A10" s="18"/>
      <c r="B10" s="19" t="s">
        <v>60</v>
      </c>
      <c r="C10" s="20"/>
      <c r="D10" s="21"/>
      <c r="E10" s="21">
        <v>0.0089</v>
      </c>
      <c r="F10" s="21"/>
      <c r="G10" s="55">
        <v>0.0006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66"/>
      <c r="T10" s="66"/>
      <c r="U10" s="66"/>
      <c r="V10" s="66"/>
      <c r="W10" s="66"/>
      <c r="X10" s="66"/>
      <c r="Y10" s="66"/>
      <c r="Z10" s="66"/>
      <c r="AA10" s="67"/>
    </row>
    <row r="11" spans="1:27">
      <c r="A11" s="18"/>
      <c r="B11" s="22" t="s">
        <v>28</v>
      </c>
      <c r="C11" s="20"/>
      <c r="D11" s="21">
        <v>0.0128</v>
      </c>
      <c r="E11" s="21"/>
      <c r="F11" s="21"/>
      <c r="G11" s="55"/>
      <c r="H11" s="21">
        <v>0.0404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66"/>
      <c r="T11" s="66"/>
      <c r="U11" s="66"/>
      <c r="V11" s="66"/>
      <c r="W11" s="66"/>
      <c r="X11" s="66"/>
      <c r="Y11" s="66"/>
      <c r="Z11" s="66"/>
      <c r="AA11" s="67"/>
    </row>
    <row r="12" spans="1:27">
      <c r="A12" s="18"/>
      <c r="B12" s="19"/>
      <c r="C12" s="20"/>
      <c r="D12" s="21"/>
      <c r="E12" s="21"/>
      <c r="F12" s="21"/>
      <c r="G12" s="55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66"/>
      <c r="T12" s="66"/>
      <c r="U12" s="66"/>
      <c r="V12" s="66"/>
      <c r="W12" s="66"/>
      <c r="X12" s="66"/>
      <c r="Y12" s="66"/>
      <c r="Z12" s="66"/>
      <c r="AA12" s="67"/>
    </row>
    <row r="13" ht="13.95" spans="1:27">
      <c r="A13" s="23"/>
      <c r="B13" s="24"/>
      <c r="C13" s="25"/>
      <c r="D13" s="26"/>
      <c r="E13" s="26"/>
      <c r="F13" s="26"/>
      <c r="G13" s="5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68"/>
      <c r="T13" s="68"/>
      <c r="U13" s="68"/>
      <c r="V13" s="68"/>
      <c r="W13" s="68"/>
      <c r="X13" s="68"/>
      <c r="Y13" s="68"/>
      <c r="Z13" s="68"/>
      <c r="AA13" s="67"/>
    </row>
    <row r="14" spans="1:27">
      <c r="A14" s="14" t="s">
        <v>29</v>
      </c>
      <c r="B14" s="15" t="s">
        <v>17</v>
      </c>
      <c r="C14" s="16"/>
      <c r="D14" s="17"/>
      <c r="E14" s="17"/>
      <c r="F14" s="17"/>
      <c r="G14" s="54"/>
      <c r="H14" s="17"/>
      <c r="I14" s="17"/>
      <c r="J14" s="17">
        <v>0.129</v>
      </c>
      <c r="K14" s="17"/>
      <c r="L14" s="17"/>
      <c r="M14" s="17"/>
      <c r="N14" s="17"/>
      <c r="O14" s="17"/>
      <c r="P14" s="17"/>
      <c r="Q14" s="17"/>
      <c r="R14" s="17"/>
      <c r="S14" s="64"/>
      <c r="T14" s="64"/>
      <c r="U14" s="64"/>
      <c r="V14" s="64"/>
      <c r="W14" s="64"/>
      <c r="X14" s="64"/>
      <c r="Y14" s="64"/>
      <c r="Z14" s="64"/>
      <c r="AA14" s="67"/>
    </row>
    <row r="15" spans="1:27">
      <c r="A15" s="18"/>
      <c r="B15" s="19"/>
      <c r="C15" s="20"/>
      <c r="D15" s="21"/>
      <c r="E15" s="21"/>
      <c r="F15" s="21"/>
      <c r="G15" s="55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66"/>
      <c r="T15" s="66"/>
      <c r="U15" s="66"/>
      <c r="V15" s="66"/>
      <c r="W15" s="66"/>
      <c r="X15" s="66"/>
      <c r="Y15" s="66"/>
      <c r="Z15" s="66"/>
      <c r="AA15" s="67"/>
    </row>
    <row r="16" spans="1:27">
      <c r="A16" s="18"/>
      <c r="B16" s="19"/>
      <c r="C16" s="20"/>
      <c r="D16" s="21"/>
      <c r="E16" s="21"/>
      <c r="F16" s="21"/>
      <c r="G16" s="55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66"/>
      <c r="T16" s="66"/>
      <c r="U16" s="66"/>
      <c r="V16" s="66"/>
      <c r="W16" s="66"/>
      <c r="X16" s="66"/>
      <c r="Y16" s="66"/>
      <c r="Z16" s="66"/>
      <c r="AA16" s="67"/>
    </row>
    <row r="17" ht="13.95" spans="1:27">
      <c r="A17" s="27"/>
      <c r="B17" s="24"/>
      <c r="C17" s="29"/>
      <c r="D17" s="30"/>
      <c r="E17" s="30"/>
      <c r="F17" s="30"/>
      <c r="G17" s="57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69"/>
      <c r="T17" s="69"/>
      <c r="U17" s="69"/>
      <c r="V17" s="69"/>
      <c r="W17" s="69"/>
      <c r="X17" s="69"/>
      <c r="Y17" s="69"/>
      <c r="Z17" s="69"/>
      <c r="AA17" s="67"/>
    </row>
    <row r="18" ht="26.4" spans="1:27">
      <c r="A18" s="31" t="s">
        <v>30</v>
      </c>
      <c r="B18" s="32" t="s">
        <v>161</v>
      </c>
      <c r="C18" s="16"/>
      <c r="D18" s="17"/>
      <c r="E18" s="17">
        <v>0.001</v>
      </c>
      <c r="F18" s="17"/>
      <c r="G18" s="54"/>
      <c r="H18" s="17"/>
      <c r="I18" s="17"/>
      <c r="J18" s="17"/>
      <c r="K18" s="17">
        <v>0.077</v>
      </c>
      <c r="L18" s="17">
        <v>0.0124</v>
      </c>
      <c r="M18" s="17">
        <v>0.01</v>
      </c>
      <c r="N18" s="17">
        <v>0.002322</v>
      </c>
      <c r="O18" s="17">
        <v>0.072</v>
      </c>
      <c r="P18" s="17"/>
      <c r="Q18" s="17"/>
      <c r="R18" s="17">
        <v>0.04</v>
      </c>
      <c r="S18" s="64">
        <v>0.031</v>
      </c>
      <c r="T18" s="64"/>
      <c r="U18" s="64">
        <v>0.006</v>
      </c>
      <c r="V18" s="64"/>
      <c r="W18" s="64"/>
      <c r="X18" s="64"/>
      <c r="Y18" s="64"/>
      <c r="Z18" s="64"/>
      <c r="AA18" s="67"/>
    </row>
    <row r="19" ht="15" customHeight="1" spans="1:27">
      <c r="A19" s="33"/>
      <c r="B19" s="34" t="s">
        <v>32</v>
      </c>
      <c r="C19" s="20"/>
      <c r="D19" s="21"/>
      <c r="E19" s="21"/>
      <c r="F19" s="21"/>
      <c r="G19" s="55"/>
      <c r="H19" s="21"/>
      <c r="I19" s="21"/>
      <c r="J19" s="21"/>
      <c r="K19" s="21"/>
      <c r="L19" s="21">
        <v>0.01</v>
      </c>
      <c r="M19" s="21">
        <v>0.008</v>
      </c>
      <c r="N19" s="21">
        <v>0.0033</v>
      </c>
      <c r="O19" s="21">
        <v>0.072</v>
      </c>
      <c r="P19" s="21">
        <v>0.0023</v>
      </c>
      <c r="Q19" s="21"/>
      <c r="R19" s="21"/>
      <c r="S19" s="66"/>
      <c r="T19" s="66"/>
      <c r="U19" s="66">
        <v>0.004</v>
      </c>
      <c r="V19" s="66"/>
      <c r="W19" s="66"/>
      <c r="X19" s="66"/>
      <c r="Y19" s="66"/>
      <c r="Z19" s="66"/>
      <c r="AA19" s="67"/>
    </row>
    <row r="20" spans="1:27">
      <c r="A20" s="33"/>
      <c r="B20" s="35" t="s">
        <v>112</v>
      </c>
      <c r="C20" s="20"/>
      <c r="D20" s="21"/>
      <c r="E20" s="21">
        <v>0.007</v>
      </c>
      <c r="F20" s="21"/>
      <c r="G20" s="55"/>
      <c r="H20" s="21"/>
      <c r="I20" s="21"/>
      <c r="J20" s="21"/>
      <c r="K20" s="21"/>
      <c r="L20" s="21"/>
      <c r="M20" s="21"/>
      <c r="N20" s="21"/>
      <c r="O20" s="21"/>
      <c r="P20" s="21"/>
      <c r="Q20" s="21">
        <v>0.044</v>
      </c>
      <c r="R20" s="21"/>
      <c r="S20" s="66"/>
      <c r="T20" s="66"/>
      <c r="U20" s="66"/>
      <c r="V20" s="66"/>
      <c r="W20" s="66"/>
      <c r="X20" s="66"/>
      <c r="Y20" s="66"/>
      <c r="Z20" s="66"/>
      <c r="AA20" s="67"/>
    </row>
    <row r="21" ht="26.4" spans="1:27">
      <c r="A21" s="33"/>
      <c r="B21" s="34" t="s">
        <v>90</v>
      </c>
      <c r="C21" s="20"/>
      <c r="D21" s="21"/>
      <c r="E21" s="21">
        <v>0.008</v>
      </c>
      <c r="F21" s="21"/>
      <c r="G21" s="55"/>
      <c r="H21" s="21"/>
      <c r="I21" s="21"/>
      <c r="J21" s="21">
        <v>0.025</v>
      </c>
      <c r="K21" s="21"/>
      <c r="L21" s="21"/>
      <c r="M21" s="21"/>
      <c r="N21" s="21"/>
      <c r="O21" s="21"/>
      <c r="P21" s="21"/>
      <c r="Q21" s="21"/>
      <c r="R21" s="21"/>
      <c r="S21" s="66"/>
      <c r="T21" s="66">
        <v>0.018</v>
      </c>
      <c r="U21" s="66"/>
      <c r="V21" s="66"/>
      <c r="W21" s="66"/>
      <c r="X21" s="66"/>
      <c r="Y21" s="66"/>
      <c r="Z21" s="66"/>
      <c r="AA21" s="67"/>
    </row>
    <row r="22" spans="1:27">
      <c r="A22" s="33"/>
      <c r="B22" s="22" t="s">
        <v>35</v>
      </c>
      <c r="C22" s="20"/>
      <c r="D22" s="21"/>
      <c r="E22" s="21"/>
      <c r="F22" s="21"/>
      <c r="G22" s="55"/>
      <c r="H22" s="21"/>
      <c r="I22" s="21">
        <v>0.0524</v>
      </c>
      <c r="J22" s="21"/>
      <c r="K22" s="21"/>
      <c r="L22" s="21"/>
      <c r="M22" s="21"/>
      <c r="N22" s="21"/>
      <c r="O22" s="21"/>
      <c r="P22" s="21"/>
      <c r="Q22" s="21"/>
      <c r="R22" s="21"/>
      <c r="S22" s="66"/>
      <c r="T22" s="66"/>
      <c r="U22" s="66"/>
      <c r="V22" s="66"/>
      <c r="W22" s="66"/>
      <c r="X22" s="66"/>
      <c r="Y22" s="66"/>
      <c r="Z22" s="66"/>
      <c r="AA22" s="67"/>
    </row>
    <row r="23" ht="13.95" spans="1:27">
      <c r="A23" s="36"/>
      <c r="B23" s="37"/>
      <c r="C23" s="25"/>
      <c r="D23" s="26"/>
      <c r="E23" s="26"/>
      <c r="F23" s="26"/>
      <c r="G23" s="5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68"/>
      <c r="T23" s="68"/>
      <c r="U23" s="68"/>
      <c r="V23" s="68"/>
      <c r="W23" s="68"/>
      <c r="X23" s="68"/>
      <c r="Y23" s="68"/>
      <c r="Z23" s="68"/>
      <c r="AA23" s="67"/>
    </row>
    <row r="24" spans="1:27">
      <c r="A24" s="31" t="s">
        <v>36</v>
      </c>
      <c r="B24" s="15" t="s">
        <v>91</v>
      </c>
      <c r="C24" s="16">
        <v>0.0145</v>
      </c>
      <c r="D24" s="17">
        <v>0.0022</v>
      </c>
      <c r="E24" s="17">
        <v>0.0103</v>
      </c>
      <c r="F24" s="17"/>
      <c r="G24" s="54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64"/>
      <c r="T24" s="64"/>
      <c r="U24" s="64"/>
      <c r="V24" s="64">
        <v>0.005</v>
      </c>
      <c r="W24" s="64">
        <v>0.073</v>
      </c>
      <c r="X24" s="64">
        <v>2</v>
      </c>
      <c r="Y24" s="64"/>
      <c r="Z24" s="64"/>
      <c r="AA24" s="67"/>
    </row>
    <row r="25" spans="1:27">
      <c r="A25" s="33"/>
      <c r="B25" s="19" t="s">
        <v>92</v>
      </c>
      <c r="C25" s="20"/>
      <c r="D25" s="21"/>
      <c r="E25" s="21">
        <v>0.0033</v>
      </c>
      <c r="F25" s="21"/>
      <c r="G25" s="55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66"/>
      <c r="T25" s="66"/>
      <c r="U25" s="66">
        <v>0.0254</v>
      </c>
      <c r="V25" s="66"/>
      <c r="W25" s="66"/>
      <c r="X25" s="66"/>
      <c r="Y25" s="66"/>
      <c r="Z25" s="66"/>
      <c r="AA25" s="67"/>
    </row>
    <row r="26" spans="1:27">
      <c r="A26" s="33"/>
      <c r="B26" s="19" t="s">
        <v>60</v>
      </c>
      <c r="C26" s="20"/>
      <c r="D26" s="21"/>
      <c r="E26" s="21">
        <v>0.007</v>
      </c>
      <c r="F26" s="21"/>
      <c r="G26" s="55">
        <v>0.0006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66"/>
      <c r="T26" s="66"/>
      <c r="U26" s="66"/>
      <c r="V26" s="66"/>
      <c r="W26" s="66"/>
      <c r="X26" s="66"/>
      <c r="Y26" s="66"/>
      <c r="Z26" s="66"/>
      <c r="AA26" s="67"/>
    </row>
    <row r="27" ht="13.95" spans="1:27">
      <c r="A27" s="33"/>
      <c r="B27" s="19"/>
      <c r="C27" s="20"/>
      <c r="D27" s="21"/>
      <c r="E27" s="21"/>
      <c r="F27" s="21"/>
      <c r="G27" s="55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66"/>
      <c r="T27" s="66"/>
      <c r="U27" s="66"/>
      <c r="V27" s="66"/>
      <c r="W27" s="66"/>
      <c r="X27" s="66"/>
      <c r="Y27" s="66"/>
      <c r="Z27" s="66"/>
      <c r="AA27" s="70"/>
    </row>
    <row r="28" ht="13.95" spans="1:27">
      <c r="A28" s="36"/>
      <c r="B28" s="24"/>
      <c r="C28" s="25"/>
      <c r="D28" s="26"/>
      <c r="E28" s="26"/>
      <c r="F28" s="26"/>
      <c r="G28" s="5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68"/>
      <c r="T28" s="68"/>
      <c r="U28" s="68"/>
      <c r="V28" s="68"/>
      <c r="W28" s="68"/>
      <c r="X28" s="68"/>
      <c r="Y28" s="68">
        <v>2</v>
      </c>
      <c r="Z28" s="68">
        <v>0.5</v>
      </c>
      <c r="AA28" s="97"/>
    </row>
    <row r="29" ht="15.6" spans="1:27">
      <c r="A29" s="41" t="s">
        <v>39</v>
      </c>
      <c r="B29" s="42"/>
      <c r="C29" s="16">
        <f t="shared" ref="C29:J29" si="0">SUM(C9:C28)</f>
        <v>0.1923</v>
      </c>
      <c r="D29" s="17">
        <f t="shared" si="0"/>
        <v>0.015</v>
      </c>
      <c r="E29" s="17">
        <f t="shared" si="0"/>
        <v>0.0519</v>
      </c>
      <c r="F29" s="17">
        <f t="shared" si="0"/>
        <v>0.0253</v>
      </c>
      <c r="G29" s="17">
        <f t="shared" si="0"/>
        <v>0.0012</v>
      </c>
      <c r="H29" s="17">
        <f t="shared" si="0"/>
        <v>0.0404</v>
      </c>
      <c r="I29" s="17">
        <f t="shared" si="0"/>
        <v>0.0524</v>
      </c>
      <c r="J29" s="17">
        <f t="shared" si="0"/>
        <v>0.154</v>
      </c>
      <c r="K29" s="17">
        <f t="shared" ref="K29:W29" si="1">SUM(K9:K28)</f>
        <v>0.077</v>
      </c>
      <c r="L29" s="17">
        <f t="shared" si="1"/>
        <v>0.0224</v>
      </c>
      <c r="M29" s="17">
        <f t="shared" si="1"/>
        <v>0.018</v>
      </c>
      <c r="N29" s="17">
        <f t="shared" si="1"/>
        <v>0.005622</v>
      </c>
      <c r="O29" s="17">
        <f t="shared" si="1"/>
        <v>0.144</v>
      </c>
      <c r="P29" s="17">
        <f t="shared" si="1"/>
        <v>0.0023</v>
      </c>
      <c r="Q29" s="17">
        <f t="shared" si="1"/>
        <v>0.044</v>
      </c>
      <c r="R29" s="17">
        <f t="shared" si="1"/>
        <v>0.04</v>
      </c>
      <c r="S29" s="17">
        <f t="shared" si="1"/>
        <v>0.031</v>
      </c>
      <c r="T29" s="17">
        <f t="shared" si="1"/>
        <v>0.018</v>
      </c>
      <c r="U29" s="17">
        <f t="shared" si="1"/>
        <v>0.0354</v>
      </c>
      <c r="V29" s="17">
        <f t="shared" si="1"/>
        <v>0.005</v>
      </c>
      <c r="W29" s="90">
        <f t="shared" si="1"/>
        <v>0.073</v>
      </c>
      <c r="X29" s="91">
        <v>2</v>
      </c>
      <c r="Y29" s="91">
        <v>2</v>
      </c>
      <c r="Z29" s="91">
        <v>0.5</v>
      </c>
      <c r="AA29" s="15"/>
    </row>
    <row r="30" ht="15.6" hidden="1" spans="1:27">
      <c r="A30" s="43" t="s">
        <v>40</v>
      </c>
      <c r="B30" s="44"/>
      <c r="C30" s="87">
        <f>26*C29</f>
        <v>4.9998</v>
      </c>
      <c r="D30" s="87">
        <f t="shared" ref="D30:Z30" si="2">26*D29</f>
        <v>0.39</v>
      </c>
      <c r="E30" s="87">
        <f t="shared" si="2"/>
        <v>1.3494</v>
      </c>
      <c r="F30" s="87">
        <f t="shared" si="2"/>
        <v>0.6578</v>
      </c>
      <c r="G30" s="87">
        <f t="shared" si="2"/>
        <v>0.0312</v>
      </c>
      <c r="H30" s="87">
        <f t="shared" si="2"/>
        <v>1.0504</v>
      </c>
      <c r="I30" s="87">
        <f t="shared" si="2"/>
        <v>1.3624</v>
      </c>
      <c r="J30" s="87">
        <f t="shared" si="2"/>
        <v>4.004</v>
      </c>
      <c r="K30" s="87">
        <f t="shared" si="2"/>
        <v>2.002</v>
      </c>
      <c r="L30" s="87">
        <f t="shared" si="2"/>
        <v>0.5824</v>
      </c>
      <c r="M30" s="87">
        <f t="shared" si="2"/>
        <v>0.468</v>
      </c>
      <c r="N30" s="87">
        <f t="shared" si="2"/>
        <v>0.146172</v>
      </c>
      <c r="O30" s="87">
        <f t="shared" si="2"/>
        <v>3.744</v>
      </c>
      <c r="P30" s="87">
        <f t="shared" si="2"/>
        <v>0.0598</v>
      </c>
      <c r="Q30" s="87">
        <f t="shared" si="2"/>
        <v>1.144</v>
      </c>
      <c r="R30" s="87">
        <f t="shared" si="2"/>
        <v>1.04</v>
      </c>
      <c r="S30" s="87">
        <f t="shared" si="2"/>
        <v>0.806</v>
      </c>
      <c r="T30" s="87">
        <f t="shared" si="2"/>
        <v>0.468</v>
      </c>
      <c r="U30" s="87">
        <f t="shared" si="2"/>
        <v>0.9204</v>
      </c>
      <c r="V30" s="87">
        <f t="shared" si="2"/>
        <v>0.13</v>
      </c>
      <c r="W30" s="87">
        <f t="shared" si="2"/>
        <v>1.898</v>
      </c>
      <c r="X30" s="87">
        <v>2</v>
      </c>
      <c r="Y30" s="87">
        <v>2</v>
      </c>
      <c r="Z30" s="87">
        <v>0.5</v>
      </c>
      <c r="AA30" s="19"/>
    </row>
    <row r="31" ht="15.6" spans="1:27">
      <c r="A31" s="43" t="s">
        <v>40</v>
      </c>
      <c r="B31" s="44"/>
      <c r="C31" s="45">
        <f t="shared" ref="C31:J31" si="3">ROUND(C30,2)</f>
        <v>5</v>
      </c>
      <c r="D31" s="46">
        <f t="shared" si="3"/>
        <v>0.39</v>
      </c>
      <c r="E31" s="46">
        <f t="shared" si="3"/>
        <v>1.35</v>
      </c>
      <c r="F31" s="46">
        <f t="shared" si="3"/>
        <v>0.66</v>
      </c>
      <c r="G31" s="46">
        <f t="shared" si="3"/>
        <v>0.03</v>
      </c>
      <c r="H31" s="46">
        <f t="shared" si="3"/>
        <v>1.05</v>
      </c>
      <c r="I31" s="46">
        <f t="shared" si="3"/>
        <v>1.36</v>
      </c>
      <c r="J31" s="46">
        <f t="shared" si="3"/>
        <v>4</v>
      </c>
      <c r="K31" s="46">
        <f t="shared" ref="K31:W31" si="4">ROUND(K30,2)</f>
        <v>2</v>
      </c>
      <c r="L31" s="59">
        <f t="shared" si="4"/>
        <v>0.58</v>
      </c>
      <c r="M31" s="59">
        <f t="shared" si="4"/>
        <v>0.47</v>
      </c>
      <c r="N31" s="59">
        <f t="shared" si="4"/>
        <v>0.15</v>
      </c>
      <c r="O31" s="59">
        <f t="shared" si="4"/>
        <v>3.74</v>
      </c>
      <c r="P31" s="59">
        <f t="shared" si="4"/>
        <v>0.06</v>
      </c>
      <c r="Q31" s="59">
        <f t="shared" si="4"/>
        <v>1.14</v>
      </c>
      <c r="R31" s="59">
        <f t="shared" si="4"/>
        <v>1.04</v>
      </c>
      <c r="S31" s="59">
        <f t="shared" si="4"/>
        <v>0.81</v>
      </c>
      <c r="T31" s="59">
        <f t="shared" si="4"/>
        <v>0.47</v>
      </c>
      <c r="U31" s="59">
        <f t="shared" si="4"/>
        <v>0.92</v>
      </c>
      <c r="V31" s="59">
        <f t="shared" si="4"/>
        <v>0.13</v>
      </c>
      <c r="W31" s="59">
        <f t="shared" si="4"/>
        <v>1.9</v>
      </c>
      <c r="X31" s="92">
        <v>2</v>
      </c>
      <c r="Y31" s="92">
        <v>2</v>
      </c>
      <c r="Z31" s="92">
        <v>0.5</v>
      </c>
      <c r="AA31" s="19"/>
    </row>
    <row r="32" ht="15.6" spans="1:27">
      <c r="A32" s="43" t="s">
        <v>41</v>
      </c>
      <c r="B32" s="44"/>
      <c r="C32" s="45">
        <v>80</v>
      </c>
      <c r="D32" s="47">
        <v>800</v>
      </c>
      <c r="E32" s="47">
        <v>85</v>
      </c>
      <c r="F32" s="46">
        <v>180</v>
      </c>
      <c r="G32" s="47">
        <v>1400</v>
      </c>
      <c r="H32" s="47">
        <v>62.37</v>
      </c>
      <c r="I32" s="47">
        <v>39.5</v>
      </c>
      <c r="J32" s="46">
        <v>110</v>
      </c>
      <c r="K32" s="46">
        <v>40</v>
      </c>
      <c r="L32" s="46">
        <v>52</v>
      </c>
      <c r="M32" s="59">
        <v>80</v>
      </c>
      <c r="N32" s="59">
        <v>220</v>
      </c>
      <c r="O32" s="46">
        <v>253</v>
      </c>
      <c r="P32" s="59">
        <v>85</v>
      </c>
      <c r="Q32" s="59">
        <v>140</v>
      </c>
      <c r="R32" s="59">
        <v>40</v>
      </c>
      <c r="S32" s="59">
        <v>34</v>
      </c>
      <c r="T32" s="59">
        <v>250</v>
      </c>
      <c r="U32" s="59">
        <v>400</v>
      </c>
      <c r="V32" s="59">
        <v>115</v>
      </c>
      <c r="W32" s="59">
        <v>319.2</v>
      </c>
      <c r="X32" s="59">
        <v>6</v>
      </c>
      <c r="Y32" s="59">
        <v>2.7</v>
      </c>
      <c r="Z32" s="59">
        <v>20</v>
      </c>
      <c r="AA32" s="72"/>
    </row>
    <row r="33" ht="16.35" spans="1:27">
      <c r="A33" s="48" t="s">
        <v>42</v>
      </c>
      <c r="B33" s="49"/>
      <c r="C33" s="50">
        <f t="shared" ref="C33:J33" si="5">C31*C32</f>
        <v>400</v>
      </c>
      <c r="D33" s="50">
        <f t="shared" si="5"/>
        <v>312</v>
      </c>
      <c r="E33" s="50">
        <f t="shared" si="5"/>
        <v>114.75</v>
      </c>
      <c r="F33" s="50">
        <f t="shared" si="5"/>
        <v>118.8</v>
      </c>
      <c r="G33" s="50">
        <f t="shared" si="5"/>
        <v>42</v>
      </c>
      <c r="H33" s="50">
        <f t="shared" si="5"/>
        <v>65.4885</v>
      </c>
      <c r="I33" s="50">
        <f t="shared" si="5"/>
        <v>53.72</v>
      </c>
      <c r="J33" s="50">
        <f t="shared" si="5"/>
        <v>440</v>
      </c>
      <c r="K33" s="50">
        <f t="shared" ref="K33:AA33" si="6">K31*K32</f>
        <v>80</v>
      </c>
      <c r="L33" s="50">
        <f t="shared" si="6"/>
        <v>30.16</v>
      </c>
      <c r="M33" s="50">
        <f t="shared" si="6"/>
        <v>37.6</v>
      </c>
      <c r="N33" s="50">
        <f t="shared" si="6"/>
        <v>33</v>
      </c>
      <c r="O33" s="50">
        <f t="shared" si="6"/>
        <v>946.22</v>
      </c>
      <c r="P33" s="50">
        <f t="shared" si="6"/>
        <v>5.1</v>
      </c>
      <c r="Q33" s="50">
        <f t="shared" si="6"/>
        <v>159.6</v>
      </c>
      <c r="R33" s="50">
        <f t="shared" si="6"/>
        <v>41.6</v>
      </c>
      <c r="S33" s="50">
        <f t="shared" si="6"/>
        <v>27.54</v>
      </c>
      <c r="T33" s="50">
        <f t="shared" si="6"/>
        <v>117.5</v>
      </c>
      <c r="U33" s="50">
        <f t="shared" si="6"/>
        <v>368</v>
      </c>
      <c r="V33" s="50">
        <f t="shared" si="6"/>
        <v>14.95</v>
      </c>
      <c r="W33" s="50">
        <f t="shared" si="6"/>
        <v>606.48</v>
      </c>
      <c r="X33" s="50">
        <f t="shared" si="6"/>
        <v>12</v>
      </c>
      <c r="Y33" s="50">
        <f t="shared" si="6"/>
        <v>5.4</v>
      </c>
      <c r="Z33" s="50">
        <f t="shared" si="6"/>
        <v>10</v>
      </c>
      <c r="AA33" s="73">
        <f>SUM(C33:Z33)</f>
        <v>4041.9085</v>
      </c>
    </row>
    <row r="34" ht="15.6" spans="1:27">
      <c r="A34" s="51"/>
      <c r="B34" s="51"/>
      <c r="C34" s="88"/>
      <c r="D34" s="88"/>
      <c r="E34" s="88"/>
      <c r="F34" s="88"/>
      <c r="G34" s="89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52">
        <f>AA33/AA2</f>
        <v>155.458019230769</v>
      </c>
    </row>
    <row r="35" customFormat="1" ht="27" customHeight="1" spans="2:15">
      <c r="B35" s="53" t="s">
        <v>156</v>
      </c>
      <c r="O35" s="52"/>
    </row>
    <row r="36" customFormat="1" ht="27" customHeight="1" spans="2:15">
      <c r="B36" s="53" t="s">
        <v>157</v>
      </c>
      <c r="O36" s="52"/>
    </row>
    <row r="37" customFormat="1" ht="27" customHeight="1" spans="2:2">
      <c r="B37" s="53" t="s">
        <v>158</v>
      </c>
    </row>
  </sheetData>
  <mergeCells count="39">
    <mergeCell ref="A1:AA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A9:AA27"/>
  </mergeCells>
  <pageMargins left="0.0784722222222222" right="0.196527777777778" top="1.05069444444444" bottom="1.05069444444444" header="0.708333333333333" footer="0.786805555555556"/>
  <pageSetup paperSize="9" scale="78" orientation="landscape" useFirstPageNumber="1" horizontalDpi="300" verticalDpi="3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X37"/>
  <sheetViews>
    <sheetView workbookViewId="0">
      <pane ySplit="7" topLeftCell="A11" activePane="bottomLeft" state="frozen"/>
      <selection/>
      <selection pane="bottomLeft" activeCell="A30" sqref="$A30:$XFD30"/>
    </sheetView>
  </sheetViews>
  <sheetFormatPr defaultColWidth="11.537037037037" defaultRowHeight="13.2"/>
  <cols>
    <col min="1" max="1" width="6.33333333333333" customWidth="1"/>
    <col min="2" max="2" width="29.5555555555556" customWidth="1"/>
    <col min="3" max="3" width="6.11111111111111" customWidth="1"/>
    <col min="4" max="4" width="6.44444444444444" customWidth="1"/>
    <col min="5" max="5" width="5.88888888888889" customWidth="1"/>
    <col min="6" max="7" width="6" customWidth="1"/>
    <col min="8" max="8" width="7.22222222222222" customWidth="1"/>
    <col min="9" max="9" width="5.66666666666667" customWidth="1"/>
    <col min="10" max="10" width="6" customWidth="1"/>
    <col min="11" max="11" width="6.22222222222222" customWidth="1"/>
    <col min="12" max="12" width="5.77777777777778" customWidth="1"/>
    <col min="13" max="13" width="5.33333333333333" customWidth="1"/>
    <col min="14" max="14" width="5.66666666666667" customWidth="1"/>
    <col min="15" max="15" width="6.55555555555556" customWidth="1"/>
    <col min="16" max="17" width="6.22222222222222" customWidth="1"/>
    <col min="18" max="18" width="6.11111111111111" customWidth="1"/>
    <col min="19" max="19" width="6.55555555555556" customWidth="1"/>
    <col min="20" max="20" width="6.11111111111111" customWidth="1"/>
    <col min="21" max="21" width="6.33333333333333" customWidth="1"/>
    <col min="22" max="22" width="6.44444444444444" customWidth="1"/>
    <col min="23" max="23" width="6.11111111111111" customWidth="1"/>
    <col min="24" max="24" width="8.22222222222222" customWidth="1"/>
  </cols>
  <sheetData>
    <row r="1" s="1" customFormat="1" ht="22" customHeight="1" spans="1:1">
      <c r="A1" s="1" t="s">
        <v>0</v>
      </c>
    </row>
    <row r="2" customHeight="1" spans="1:24">
      <c r="A2" s="2"/>
      <c r="B2" s="3" t="s">
        <v>162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68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82</v>
      </c>
      <c r="S2" s="4" t="s">
        <v>125</v>
      </c>
      <c r="T2" s="4" t="s">
        <v>17</v>
      </c>
      <c r="U2" s="4" t="s">
        <v>51</v>
      </c>
      <c r="V2" s="4" t="s">
        <v>19</v>
      </c>
      <c r="W2" s="4" t="s">
        <v>21</v>
      </c>
      <c r="X2" s="60">
        <v>25</v>
      </c>
    </row>
    <row r="3" spans="1:24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61"/>
    </row>
    <row r="4" spans="1:24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61"/>
    </row>
    <row r="5" ht="12" customHeight="1" spans="1:24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61"/>
    </row>
    <row r="6" spans="1:24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61"/>
    </row>
    <row r="7" ht="28" customHeight="1" spans="1:24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62"/>
    </row>
    <row r="8" ht="16" customHeight="1" spans="1:24">
      <c r="A8" s="11"/>
      <c r="B8" s="12"/>
      <c r="C8" s="13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13">
        <v>14</v>
      </c>
      <c r="Q8" s="13">
        <v>15</v>
      </c>
      <c r="R8" s="13">
        <v>16</v>
      </c>
      <c r="S8" s="13">
        <v>17</v>
      </c>
      <c r="T8" s="13">
        <v>18</v>
      </c>
      <c r="U8" s="13">
        <v>19</v>
      </c>
      <c r="V8" s="13">
        <v>20</v>
      </c>
      <c r="W8" s="13">
        <v>21</v>
      </c>
      <c r="X8" s="63" t="s">
        <v>23</v>
      </c>
    </row>
    <row r="9" spans="1:24">
      <c r="A9" s="14" t="s">
        <v>24</v>
      </c>
      <c r="B9" s="15" t="s">
        <v>25</v>
      </c>
      <c r="C9" s="16">
        <v>0.164</v>
      </c>
      <c r="D9" s="17"/>
      <c r="E9" s="17">
        <v>0.0054</v>
      </c>
      <c r="F9" s="17">
        <v>0.026</v>
      </c>
      <c r="G9" s="17"/>
      <c r="H9" s="54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64"/>
      <c r="V9" s="64"/>
      <c r="W9" s="64"/>
      <c r="X9" s="65" t="s">
        <v>26</v>
      </c>
    </row>
    <row r="10" spans="1:24">
      <c r="A10" s="18"/>
      <c r="B10" s="19" t="s">
        <v>27</v>
      </c>
      <c r="C10" s="20"/>
      <c r="D10" s="21"/>
      <c r="E10" s="21">
        <v>0.0074</v>
      </c>
      <c r="F10" s="21"/>
      <c r="G10" s="21"/>
      <c r="H10" s="55">
        <v>0.00064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66"/>
      <c r="V10" s="66"/>
      <c r="W10" s="66"/>
      <c r="X10" s="67"/>
    </row>
    <row r="11" spans="1:24">
      <c r="A11" s="18"/>
      <c r="B11" s="22" t="s">
        <v>28</v>
      </c>
      <c r="C11" s="20"/>
      <c r="D11" s="21">
        <v>0.0104</v>
      </c>
      <c r="E11" s="21"/>
      <c r="F11" s="21"/>
      <c r="G11" s="21"/>
      <c r="H11" s="55"/>
      <c r="I11" s="21">
        <v>0.0354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66"/>
      <c r="V11" s="66"/>
      <c r="W11" s="66"/>
      <c r="X11" s="67"/>
    </row>
    <row r="12" spans="1:24">
      <c r="A12" s="18"/>
      <c r="B12" s="19"/>
      <c r="C12" s="20"/>
      <c r="D12" s="21"/>
      <c r="E12" s="21"/>
      <c r="F12" s="21"/>
      <c r="G12" s="21"/>
      <c r="H12" s="55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66"/>
      <c r="V12" s="66"/>
      <c r="W12" s="66"/>
      <c r="X12" s="67"/>
    </row>
    <row r="13" ht="13.95" spans="1:24">
      <c r="A13" s="23"/>
      <c r="B13" s="24"/>
      <c r="C13" s="25"/>
      <c r="D13" s="26"/>
      <c r="E13" s="26"/>
      <c r="F13" s="26"/>
      <c r="G13" s="26"/>
      <c r="H13" s="5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68"/>
      <c r="V13" s="68"/>
      <c r="W13" s="68"/>
      <c r="X13" s="67"/>
    </row>
    <row r="14" spans="1:24">
      <c r="A14" s="14" t="s">
        <v>29</v>
      </c>
      <c r="B14" s="15" t="s">
        <v>125</v>
      </c>
      <c r="C14" s="16"/>
      <c r="D14" s="17"/>
      <c r="E14" s="17"/>
      <c r="F14" s="17"/>
      <c r="G14" s="17"/>
      <c r="H14" s="54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>
        <v>0.1</v>
      </c>
      <c r="T14" s="17"/>
      <c r="U14" s="64"/>
      <c r="V14" s="64"/>
      <c r="W14" s="64"/>
      <c r="X14" s="67"/>
    </row>
    <row r="15" spans="1:24">
      <c r="A15" s="18"/>
      <c r="B15" s="19"/>
      <c r="C15" s="20"/>
      <c r="D15" s="21"/>
      <c r="E15" s="21"/>
      <c r="F15" s="21"/>
      <c r="G15" s="21"/>
      <c r="H15" s="55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66"/>
      <c r="V15" s="66"/>
      <c r="W15" s="66"/>
      <c r="X15" s="67"/>
    </row>
    <row r="16" spans="1:24">
      <c r="A16" s="18"/>
      <c r="B16" s="19"/>
      <c r="C16" s="20"/>
      <c r="D16" s="21"/>
      <c r="E16" s="21"/>
      <c r="F16" s="21"/>
      <c r="G16" s="21"/>
      <c r="H16" s="55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66"/>
      <c r="V16" s="66"/>
      <c r="W16" s="66"/>
      <c r="X16" s="67"/>
    </row>
    <row r="17" ht="13.95" spans="1:24">
      <c r="A17" s="27"/>
      <c r="B17" s="28"/>
      <c r="C17" s="29"/>
      <c r="D17" s="30"/>
      <c r="E17" s="30"/>
      <c r="F17" s="30"/>
      <c r="G17" s="30"/>
      <c r="H17" s="57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69"/>
      <c r="V17" s="69"/>
      <c r="W17" s="69"/>
      <c r="X17" s="67"/>
    </row>
    <row r="18" spans="1:24">
      <c r="A18" s="31" t="s">
        <v>30</v>
      </c>
      <c r="B18" s="32" t="s">
        <v>31</v>
      </c>
      <c r="C18" s="16"/>
      <c r="D18" s="17"/>
      <c r="E18" s="17"/>
      <c r="F18" s="17">
        <v>0.005</v>
      </c>
      <c r="G18" s="17"/>
      <c r="H18" s="54"/>
      <c r="I18" s="17"/>
      <c r="J18" s="17"/>
      <c r="K18" s="17"/>
      <c r="L18" s="17">
        <v>0.083</v>
      </c>
      <c r="M18" s="17">
        <v>0.0114</v>
      </c>
      <c r="N18" s="17">
        <v>0.0113</v>
      </c>
      <c r="O18" s="17">
        <v>0.00234</v>
      </c>
      <c r="P18" s="17">
        <v>0.07</v>
      </c>
      <c r="Q18" s="17">
        <v>0.0058</v>
      </c>
      <c r="R18" s="17"/>
      <c r="S18" s="17"/>
      <c r="T18" s="17"/>
      <c r="U18" s="64"/>
      <c r="V18" s="64"/>
      <c r="W18" s="64"/>
      <c r="X18" s="67"/>
    </row>
    <row r="19" spans="1:24">
      <c r="A19" s="33"/>
      <c r="B19" s="34" t="s">
        <v>163</v>
      </c>
      <c r="C19" s="20"/>
      <c r="D19" s="21"/>
      <c r="E19" s="21"/>
      <c r="F19" s="21"/>
      <c r="G19" s="21">
        <v>0.005</v>
      </c>
      <c r="H19" s="55"/>
      <c r="I19" s="21"/>
      <c r="J19" s="21"/>
      <c r="K19" s="21"/>
      <c r="L19" s="21"/>
      <c r="M19" s="21">
        <v>0.015</v>
      </c>
      <c r="N19" s="21">
        <v>0.015</v>
      </c>
      <c r="O19" s="21">
        <v>0.0033</v>
      </c>
      <c r="P19" s="21"/>
      <c r="Q19" s="21">
        <v>0.004</v>
      </c>
      <c r="R19" s="21">
        <v>0.0809</v>
      </c>
      <c r="S19" s="21"/>
      <c r="T19" s="21"/>
      <c r="U19" s="66">
        <v>0.0323</v>
      </c>
      <c r="V19" s="66"/>
      <c r="W19" s="66"/>
      <c r="X19" s="67"/>
    </row>
    <row r="20" spans="1:24">
      <c r="A20" s="33"/>
      <c r="B20" s="34" t="s">
        <v>164</v>
      </c>
      <c r="C20" s="20"/>
      <c r="D20" s="21">
        <v>0.0072</v>
      </c>
      <c r="E20" s="21"/>
      <c r="F20" s="21"/>
      <c r="G20" s="21">
        <v>0.035</v>
      </c>
      <c r="H20" s="55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66"/>
      <c r="V20" s="66"/>
      <c r="W20" s="66"/>
      <c r="X20" s="67"/>
    </row>
    <row r="21" spans="1:24">
      <c r="A21" s="33"/>
      <c r="B21" s="35" t="s">
        <v>34</v>
      </c>
      <c r="C21" s="20"/>
      <c r="D21" s="21"/>
      <c r="E21" s="21">
        <v>0.008</v>
      </c>
      <c r="F21" s="21"/>
      <c r="G21" s="21"/>
      <c r="H21" s="55"/>
      <c r="I21" s="21"/>
      <c r="J21" s="21"/>
      <c r="K21" s="21">
        <v>0.018</v>
      </c>
      <c r="L21" s="21"/>
      <c r="M21" s="21"/>
      <c r="N21" s="21"/>
      <c r="O21" s="21"/>
      <c r="P21" s="21"/>
      <c r="Q21" s="21"/>
      <c r="R21" s="21"/>
      <c r="S21" s="21"/>
      <c r="T21" s="21">
        <v>0.034</v>
      </c>
      <c r="U21" s="66"/>
      <c r="V21" s="66"/>
      <c r="W21" s="66"/>
      <c r="X21" s="67"/>
    </row>
    <row r="22" spans="1:24">
      <c r="A22" s="33"/>
      <c r="B22" s="22" t="s">
        <v>35</v>
      </c>
      <c r="C22" s="20"/>
      <c r="D22" s="21"/>
      <c r="E22" s="21"/>
      <c r="F22" s="21"/>
      <c r="G22" s="21"/>
      <c r="H22" s="55"/>
      <c r="I22" s="21"/>
      <c r="J22" s="21">
        <v>0.0524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66"/>
      <c r="V22" s="66"/>
      <c r="W22" s="66"/>
      <c r="X22" s="67"/>
    </row>
    <row r="23" ht="13.95" spans="1:24">
      <c r="A23" s="36"/>
      <c r="B23" s="37"/>
      <c r="C23" s="25"/>
      <c r="D23" s="26"/>
      <c r="E23" s="26"/>
      <c r="F23" s="26"/>
      <c r="G23" s="26"/>
      <c r="H23" s="5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68"/>
      <c r="V23" s="68"/>
      <c r="W23" s="68"/>
      <c r="X23" s="67"/>
    </row>
    <row r="24" spans="1:24">
      <c r="A24" s="31" t="s">
        <v>36</v>
      </c>
      <c r="B24" s="15" t="s">
        <v>37</v>
      </c>
      <c r="C24" s="16">
        <v>0.0361</v>
      </c>
      <c r="D24" s="17">
        <v>0.0022</v>
      </c>
      <c r="E24" s="17"/>
      <c r="F24" s="17"/>
      <c r="G24" s="17"/>
      <c r="H24" s="54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64"/>
      <c r="V24" s="64"/>
      <c r="W24" s="64">
        <v>40</v>
      </c>
      <c r="X24" s="67"/>
    </row>
    <row r="25" spans="1:24">
      <c r="A25" s="33"/>
      <c r="B25" s="19" t="s">
        <v>27</v>
      </c>
      <c r="C25" s="20"/>
      <c r="D25" s="21"/>
      <c r="E25" s="21">
        <v>0.0074</v>
      </c>
      <c r="F25" s="21"/>
      <c r="G25" s="21"/>
      <c r="H25" s="55">
        <v>0.0006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66"/>
      <c r="V25" s="66"/>
      <c r="W25" s="66"/>
      <c r="X25" s="67"/>
    </row>
    <row r="26" spans="1:24">
      <c r="A26" s="33"/>
      <c r="B26" s="38" t="s">
        <v>35</v>
      </c>
      <c r="C26" s="39"/>
      <c r="D26" s="40"/>
      <c r="E26" s="40"/>
      <c r="F26" s="40"/>
      <c r="G26" s="40"/>
      <c r="H26" s="58"/>
      <c r="I26" s="30"/>
      <c r="J26" s="30">
        <v>0.0244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69"/>
      <c r="V26" s="69"/>
      <c r="W26" s="69"/>
      <c r="X26" s="67"/>
    </row>
    <row r="27" spans="1:24">
      <c r="A27" s="33"/>
      <c r="B27" s="38" t="s">
        <v>38</v>
      </c>
      <c r="C27" s="39"/>
      <c r="D27" s="40"/>
      <c r="E27" s="40"/>
      <c r="F27" s="40"/>
      <c r="G27" s="40"/>
      <c r="H27" s="58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69"/>
      <c r="V27" s="69">
        <v>4</v>
      </c>
      <c r="W27" s="69"/>
      <c r="X27" s="67"/>
    </row>
    <row r="28" ht="13.95" spans="1:24">
      <c r="A28" s="36"/>
      <c r="B28" s="24"/>
      <c r="C28" s="25"/>
      <c r="D28" s="26"/>
      <c r="E28" s="26"/>
      <c r="F28" s="26"/>
      <c r="G28" s="26"/>
      <c r="H28" s="5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68"/>
      <c r="V28" s="68"/>
      <c r="W28" s="68"/>
      <c r="X28" s="70"/>
    </row>
    <row r="29" ht="15.6" spans="1:24">
      <c r="A29" s="41" t="s">
        <v>39</v>
      </c>
      <c r="B29" s="42"/>
      <c r="C29" s="16">
        <f t="shared" ref="C29:V29" si="0">SUM(C9:C28)</f>
        <v>0.2001</v>
      </c>
      <c r="D29" s="17">
        <f t="shared" si="0"/>
        <v>0.0198</v>
      </c>
      <c r="E29" s="17">
        <f t="shared" si="0"/>
        <v>0.0282</v>
      </c>
      <c r="F29" s="17">
        <f t="shared" si="0"/>
        <v>0.031</v>
      </c>
      <c r="G29" s="17">
        <f t="shared" si="0"/>
        <v>0.04</v>
      </c>
      <c r="H29" s="54">
        <f t="shared" si="0"/>
        <v>0.00124</v>
      </c>
      <c r="I29" s="17">
        <f t="shared" si="0"/>
        <v>0.0354</v>
      </c>
      <c r="J29" s="17">
        <f t="shared" si="0"/>
        <v>0.0768</v>
      </c>
      <c r="K29" s="17">
        <f t="shared" si="0"/>
        <v>0.018</v>
      </c>
      <c r="L29" s="17">
        <f t="shared" si="0"/>
        <v>0.083</v>
      </c>
      <c r="M29" s="17">
        <f t="shared" si="0"/>
        <v>0.0264</v>
      </c>
      <c r="N29" s="17">
        <f t="shared" si="0"/>
        <v>0.0263</v>
      </c>
      <c r="O29" s="17">
        <f t="shared" si="0"/>
        <v>0.00564</v>
      </c>
      <c r="P29" s="17">
        <f t="shared" si="0"/>
        <v>0.07</v>
      </c>
      <c r="Q29" s="17">
        <f t="shared" si="0"/>
        <v>0.0098</v>
      </c>
      <c r="R29" s="17">
        <f t="shared" si="0"/>
        <v>0.0809</v>
      </c>
      <c r="S29" s="17">
        <f t="shared" si="0"/>
        <v>0.1</v>
      </c>
      <c r="T29" s="17">
        <f t="shared" si="0"/>
        <v>0.034</v>
      </c>
      <c r="U29" s="17">
        <f t="shared" si="0"/>
        <v>0.0323</v>
      </c>
      <c r="V29" s="17">
        <f t="shared" si="0"/>
        <v>4</v>
      </c>
      <c r="W29" s="17">
        <v>40</v>
      </c>
      <c r="X29" s="15"/>
    </row>
    <row r="30" ht="15.6" hidden="1" spans="1:24">
      <c r="A30" s="43" t="s">
        <v>40</v>
      </c>
      <c r="B30" s="44"/>
      <c r="C30" s="20">
        <f>25*C29</f>
        <v>5.0025</v>
      </c>
      <c r="D30" s="20">
        <f t="shared" ref="D30:W30" si="1">25*D29</f>
        <v>0.495</v>
      </c>
      <c r="E30" s="20">
        <f t="shared" si="1"/>
        <v>0.705</v>
      </c>
      <c r="F30" s="20">
        <f t="shared" si="1"/>
        <v>0.775</v>
      </c>
      <c r="G30" s="20">
        <f t="shared" si="1"/>
        <v>1</v>
      </c>
      <c r="H30" s="20">
        <f t="shared" si="1"/>
        <v>0.031</v>
      </c>
      <c r="I30" s="20">
        <f t="shared" si="1"/>
        <v>0.885</v>
      </c>
      <c r="J30" s="20">
        <f t="shared" si="1"/>
        <v>1.92</v>
      </c>
      <c r="K30" s="20">
        <f t="shared" si="1"/>
        <v>0.45</v>
      </c>
      <c r="L30" s="20">
        <f t="shared" si="1"/>
        <v>2.075</v>
      </c>
      <c r="M30" s="20">
        <f t="shared" si="1"/>
        <v>0.66</v>
      </c>
      <c r="N30" s="20">
        <f t="shared" si="1"/>
        <v>0.6575</v>
      </c>
      <c r="O30" s="20">
        <f t="shared" si="1"/>
        <v>0.141</v>
      </c>
      <c r="P30" s="20">
        <f t="shared" si="1"/>
        <v>1.75</v>
      </c>
      <c r="Q30" s="20">
        <f t="shared" si="1"/>
        <v>0.245</v>
      </c>
      <c r="R30" s="20">
        <f t="shared" si="1"/>
        <v>2.0225</v>
      </c>
      <c r="S30" s="20">
        <v>14</v>
      </c>
      <c r="T30" s="20">
        <f>25*T29</f>
        <v>0.85</v>
      </c>
      <c r="U30" s="20">
        <f>25*U29</f>
        <v>0.8075</v>
      </c>
      <c r="V30" s="20">
        <v>4</v>
      </c>
      <c r="W30" s="20">
        <v>40</v>
      </c>
      <c r="X30" s="71"/>
    </row>
    <row r="31" ht="15.6" spans="1:24">
      <c r="A31" s="43" t="s">
        <v>40</v>
      </c>
      <c r="B31" s="44"/>
      <c r="C31" s="45">
        <f t="shared" ref="C31:U31" si="2">ROUND(C30,2)</f>
        <v>5</v>
      </c>
      <c r="D31" s="46">
        <f t="shared" si="2"/>
        <v>0.5</v>
      </c>
      <c r="E31" s="46">
        <f t="shared" si="2"/>
        <v>0.71</v>
      </c>
      <c r="F31" s="46">
        <f t="shared" si="2"/>
        <v>0.78</v>
      </c>
      <c r="G31" s="46">
        <f t="shared" si="2"/>
        <v>1</v>
      </c>
      <c r="H31" s="46">
        <f t="shared" si="2"/>
        <v>0.03</v>
      </c>
      <c r="I31" s="46">
        <f t="shared" si="2"/>
        <v>0.89</v>
      </c>
      <c r="J31" s="46">
        <f t="shared" si="2"/>
        <v>1.92</v>
      </c>
      <c r="K31" s="46">
        <f t="shared" si="2"/>
        <v>0.45</v>
      </c>
      <c r="L31" s="46">
        <f t="shared" si="2"/>
        <v>2.08</v>
      </c>
      <c r="M31" s="59">
        <f t="shared" si="2"/>
        <v>0.66</v>
      </c>
      <c r="N31" s="59">
        <f t="shared" si="2"/>
        <v>0.66</v>
      </c>
      <c r="O31" s="59">
        <f t="shared" si="2"/>
        <v>0.14</v>
      </c>
      <c r="P31" s="59">
        <f t="shared" si="2"/>
        <v>1.75</v>
      </c>
      <c r="Q31" s="59">
        <f t="shared" si="2"/>
        <v>0.25</v>
      </c>
      <c r="R31" s="59">
        <f t="shared" si="2"/>
        <v>2.02</v>
      </c>
      <c r="S31" s="59">
        <v>14</v>
      </c>
      <c r="T31" s="59">
        <f>ROUND(T30,2)</f>
        <v>0.85</v>
      </c>
      <c r="U31" s="59">
        <f>ROUND(U30,2)</f>
        <v>0.81</v>
      </c>
      <c r="V31" s="59">
        <v>4</v>
      </c>
      <c r="W31" s="59">
        <v>40</v>
      </c>
      <c r="X31" s="71"/>
    </row>
    <row r="32" ht="15.6" spans="1:24">
      <c r="A32" s="43" t="s">
        <v>41</v>
      </c>
      <c r="B32" s="44"/>
      <c r="C32" s="45">
        <v>80</v>
      </c>
      <c r="D32" s="47">
        <v>800</v>
      </c>
      <c r="E32" s="47">
        <v>85</v>
      </c>
      <c r="F32" s="46">
        <v>60</v>
      </c>
      <c r="G32" s="46">
        <v>88</v>
      </c>
      <c r="H32" s="47">
        <v>1400</v>
      </c>
      <c r="I32" s="47">
        <v>62.37</v>
      </c>
      <c r="J32" s="47">
        <v>39.5</v>
      </c>
      <c r="K32" s="46">
        <v>250</v>
      </c>
      <c r="L32" s="46">
        <v>40</v>
      </c>
      <c r="M32" s="46">
        <v>52</v>
      </c>
      <c r="N32" s="59">
        <v>80</v>
      </c>
      <c r="O32" s="59">
        <v>220</v>
      </c>
      <c r="P32" s="59">
        <v>290</v>
      </c>
      <c r="Q32" s="59">
        <v>400</v>
      </c>
      <c r="R32" s="59">
        <v>40</v>
      </c>
      <c r="S32" s="59">
        <v>30</v>
      </c>
      <c r="T32" s="59">
        <v>110</v>
      </c>
      <c r="U32" s="46">
        <v>350</v>
      </c>
      <c r="V32" s="46">
        <v>35</v>
      </c>
      <c r="W32" s="59">
        <v>6</v>
      </c>
      <c r="X32" s="72"/>
    </row>
    <row r="33" ht="16.35" spans="1:24">
      <c r="A33" s="48" t="s">
        <v>42</v>
      </c>
      <c r="B33" s="49"/>
      <c r="C33" s="50">
        <f t="shared" ref="C33:X33" si="3">C31*C32</f>
        <v>400</v>
      </c>
      <c r="D33" s="50">
        <f t="shared" si="3"/>
        <v>400</v>
      </c>
      <c r="E33" s="50">
        <f t="shared" si="3"/>
        <v>60.35</v>
      </c>
      <c r="F33" s="50">
        <f t="shared" si="3"/>
        <v>46.8</v>
      </c>
      <c r="G33" s="50">
        <f t="shared" si="3"/>
        <v>88</v>
      </c>
      <c r="H33" s="50">
        <f t="shared" si="3"/>
        <v>42</v>
      </c>
      <c r="I33" s="50">
        <f t="shared" si="3"/>
        <v>55.5093</v>
      </c>
      <c r="J33" s="50">
        <f t="shared" si="3"/>
        <v>75.84</v>
      </c>
      <c r="K33" s="50">
        <f t="shared" si="3"/>
        <v>112.5</v>
      </c>
      <c r="L33" s="50">
        <f t="shared" si="3"/>
        <v>83.2</v>
      </c>
      <c r="M33" s="50">
        <f t="shared" si="3"/>
        <v>34.32</v>
      </c>
      <c r="N33" s="50">
        <f t="shared" si="3"/>
        <v>52.8</v>
      </c>
      <c r="O33" s="50">
        <f t="shared" si="3"/>
        <v>30.8</v>
      </c>
      <c r="P33" s="50">
        <f t="shared" si="3"/>
        <v>507.5</v>
      </c>
      <c r="Q33" s="50">
        <f t="shared" si="3"/>
        <v>100</v>
      </c>
      <c r="R33" s="50">
        <f t="shared" si="3"/>
        <v>80.8</v>
      </c>
      <c r="S33" s="50">
        <f t="shared" si="3"/>
        <v>420</v>
      </c>
      <c r="T33" s="50">
        <f t="shared" si="3"/>
        <v>93.5</v>
      </c>
      <c r="U33" s="50">
        <f t="shared" si="3"/>
        <v>283.5</v>
      </c>
      <c r="V33" s="50">
        <f t="shared" si="3"/>
        <v>140</v>
      </c>
      <c r="W33" s="50">
        <f t="shared" si="3"/>
        <v>240</v>
      </c>
      <c r="X33" s="73">
        <f>SUM(C33:W33)</f>
        <v>3347.4193</v>
      </c>
    </row>
    <row r="34" ht="15.6" spans="1:24">
      <c r="A34" s="51"/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>
        <f>X33/X2</f>
        <v>133.896772</v>
      </c>
    </row>
    <row r="35" customFormat="1" ht="27" customHeight="1" spans="2:15">
      <c r="B35" s="53" t="s">
        <v>156</v>
      </c>
      <c r="O35" s="52"/>
    </row>
    <row r="36" customFormat="1" ht="27" customHeight="1" spans="2:15">
      <c r="B36" s="53" t="s">
        <v>157</v>
      </c>
      <c r="O36" s="52"/>
    </row>
    <row r="37" customFormat="1" ht="27" customHeight="1" spans="2:2">
      <c r="B37" s="53" t="s">
        <v>158</v>
      </c>
    </row>
  </sheetData>
  <mergeCells count="36">
    <mergeCell ref="A1:X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X9:X28"/>
  </mergeCells>
  <pageMargins left="0.0784722222222222" right="0.196527777777778" top="1.05069444444444" bottom="1.05069444444444" header="0.708333333333333" footer="0.786805555555556"/>
  <pageSetup paperSize="9" scale="85" orientation="landscape" useFirstPageNumber="1" horizontalDpi="300" verticalDpi="3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Y37"/>
  <sheetViews>
    <sheetView workbookViewId="0">
      <pane ySplit="7" topLeftCell="A8" activePane="bottomLeft" state="frozen"/>
      <selection/>
      <selection pane="bottomLeft" activeCell="F15" sqref="F15"/>
    </sheetView>
  </sheetViews>
  <sheetFormatPr defaultColWidth="11.537037037037" defaultRowHeight="13.2"/>
  <cols>
    <col min="1" max="1" width="6.33333333333333" customWidth="1"/>
    <col min="2" max="2" width="29.3333333333333" customWidth="1"/>
    <col min="3" max="3" width="6" customWidth="1"/>
    <col min="4" max="4" width="6.33333333333333" customWidth="1"/>
    <col min="5" max="5" width="5.44444444444444" customWidth="1"/>
    <col min="6" max="6" width="6.44444444444444" customWidth="1"/>
    <col min="7" max="7" width="7.11111111111111" customWidth="1"/>
    <col min="8" max="8" width="6.77777777777778" customWidth="1"/>
    <col min="9" max="9" width="5.44444444444444" customWidth="1"/>
    <col min="10" max="10" width="5.77777777777778" customWidth="1"/>
    <col min="11" max="11" width="6.77777777777778" customWidth="1"/>
    <col min="12" max="12" width="6.11111111111111" customWidth="1"/>
    <col min="13" max="13" width="6" customWidth="1"/>
    <col min="14" max="14" width="5.44444444444444" customWidth="1"/>
    <col min="15" max="15" width="6.55555555555556" customWidth="1"/>
    <col min="16" max="16" width="6.66666666666667" customWidth="1"/>
    <col min="17" max="17" width="6.44444444444444" customWidth="1"/>
    <col min="18" max="19" width="6.11111111111111" customWidth="1"/>
    <col min="20" max="20" width="5.44444444444444" customWidth="1"/>
    <col min="21" max="21" width="5.22222222222222" customWidth="1"/>
    <col min="22" max="22" width="5.66666666666667" customWidth="1"/>
    <col min="23" max="23" width="5.44444444444444" customWidth="1"/>
    <col min="24" max="24" width="6.33333333333333" customWidth="1"/>
    <col min="25" max="25" width="8.22222222222222" customWidth="1"/>
  </cols>
  <sheetData>
    <row r="1" s="1" customFormat="1" ht="22" customHeight="1" spans="1:1">
      <c r="A1" s="1" t="s">
        <v>0</v>
      </c>
    </row>
    <row r="2" customHeight="1" spans="1:25">
      <c r="A2" s="133"/>
      <c r="B2" s="76" t="s">
        <v>165</v>
      </c>
      <c r="C2" s="4" t="s">
        <v>2</v>
      </c>
      <c r="D2" s="4" t="s">
        <v>3</v>
      </c>
      <c r="E2" s="4" t="s">
        <v>4</v>
      </c>
      <c r="F2" s="4" t="s">
        <v>79</v>
      </c>
      <c r="G2" s="4" t="s">
        <v>7</v>
      </c>
      <c r="H2" s="4" t="s">
        <v>125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18</v>
      </c>
      <c r="Q2" s="4" t="s">
        <v>51</v>
      </c>
      <c r="R2" s="4" t="s">
        <v>16</v>
      </c>
      <c r="S2" s="4" t="s">
        <v>96</v>
      </c>
      <c r="T2" s="4" t="s">
        <v>20</v>
      </c>
      <c r="U2" s="4" t="s">
        <v>57</v>
      </c>
      <c r="V2" s="4" t="s">
        <v>21</v>
      </c>
      <c r="W2" s="4" t="s">
        <v>98</v>
      </c>
      <c r="X2" s="4" t="s">
        <v>118</v>
      </c>
      <c r="Y2" s="60">
        <v>21</v>
      </c>
    </row>
    <row r="3" spans="1:25">
      <c r="A3" s="133"/>
      <c r="B3" s="79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61"/>
    </row>
    <row r="4" spans="1:25">
      <c r="A4" s="133"/>
      <c r="B4" s="7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61"/>
    </row>
    <row r="5" ht="12" customHeight="1" spans="1:25">
      <c r="A5" s="133"/>
      <c r="B5" s="79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61"/>
    </row>
    <row r="6" spans="1:25">
      <c r="A6" s="133"/>
      <c r="B6" s="79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61"/>
    </row>
    <row r="7" ht="28" customHeight="1" spans="1:25">
      <c r="A7" s="134"/>
      <c r="B7" s="82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62"/>
    </row>
    <row r="8" ht="16" customHeight="1" spans="1:25">
      <c r="A8" s="127"/>
      <c r="B8" s="135"/>
      <c r="C8" s="13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13">
        <v>14</v>
      </c>
      <c r="Q8" s="13">
        <v>15</v>
      </c>
      <c r="R8" s="13">
        <v>16</v>
      </c>
      <c r="S8" s="13">
        <v>17</v>
      </c>
      <c r="T8" s="13">
        <v>18</v>
      </c>
      <c r="U8" s="13">
        <v>19</v>
      </c>
      <c r="V8" s="13">
        <v>20</v>
      </c>
      <c r="W8" s="13">
        <v>21</v>
      </c>
      <c r="X8" s="13">
        <v>22</v>
      </c>
      <c r="Y8" s="63" t="s">
        <v>23</v>
      </c>
    </row>
    <row r="9" spans="1:25">
      <c r="A9" s="14" t="s">
        <v>24</v>
      </c>
      <c r="B9" s="15" t="s">
        <v>166</v>
      </c>
      <c r="C9" s="16">
        <v>0.1914</v>
      </c>
      <c r="D9" s="17"/>
      <c r="E9" s="17">
        <v>0.0061</v>
      </c>
      <c r="F9" s="17">
        <v>0.0179</v>
      </c>
      <c r="G9" s="54"/>
      <c r="H9" s="54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64"/>
      <c r="V9" s="64"/>
      <c r="W9" s="64"/>
      <c r="X9" s="64"/>
      <c r="Y9" s="65" t="s">
        <v>119</v>
      </c>
    </row>
    <row r="10" spans="1:25">
      <c r="A10" s="18"/>
      <c r="B10" s="19" t="s">
        <v>27</v>
      </c>
      <c r="C10" s="20"/>
      <c r="D10" s="21"/>
      <c r="E10" s="21">
        <v>0.0084</v>
      </c>
      <c r="F10" s="21"/>
      <c r="G10" s="55">
        <v>0.0006</v>
      </c>
      <c r="H10" s="55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66"/>
      <c r="V10" s="66"/>
      <c r="W10" s="66"/>
      <c r="X10" s="66"/>
      <c r="Y10" s="67"/>
    </row>
    <row r="11" spans="1:25">
      <c r="A11" s="18"/>
      <c r="B11" s="22" t="s">
        <v>120</v>
      </c>
      <c r="C11" s="20"/>
      <c r="D11" s="21">
        <v>0.01194</v>
      </c>
      <c r="E11" s="21"/>
      <c r="F11" s="21"/>
      <c r="G11" s="55"/>
      <c r="H11" s="55"/>
      <c r="I11" s="21">
        <v>0.0333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66"/>
      <c r="V11" s="66"/>
      <c r="W11" s="66"/>
      <c r="X11" s="66"/>
      <c r="Y11" s="67"/>
    </row>
    <row r="12" spans="1:25">
      <c r="A12" s="18"/>
      <c r="B12" s="19"/>
      <c r="C12" s="20"/>
      <c r="D12" s="21"/>
      <c r="E12" s="21"/>
      <c r="F12" s="21"/>
      <c r="G12" s="55"/>
      <c r="H12" s="55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66"/>
      <c r="V12" s="66"/>
      <c r="W12" s="66"/>
      <c r="X12" s="66"/>
      <c r="Y12" s="67"/>
    </row>
    <row r="13" ht="13.95" spans="1:25">
      <c r="A13" s="23"/>
      <c r="B13" s="24"/>
      <c r="C13" s="25"/>
      <c r="D13" s="26"/>
      <c r="E13" s="26"/>
      <c r="F13" s="26"/>
      <c r="G13" s="56"/>
      <c r="H13" s="5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68"/>
      <c r="V13" s="68"/>
      <c r="W13" s="68"/>
      <c r="X13" s="68"/>
      <c r="Y13" s="67"/>
    </row>
    <row r="14" spans="1:25">
      <c r="A14" s="14" t="s">
        <v>29</v>
      </c>
      <c r="B14" s="15" t="s">
        <v>125</v>
      </c>
      <c r="C14" s="16"/>
      <c r="D14" s="17"/>
      <c r="E14" s="17"/>
      <c r="F14" s="17"/>
      <c r="G14" s="54"/>
      <c r="H14" s="17">
        <v>0.1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64"/>
      <c r="V14" s="64"/>
      <c r="W14" s="64"/>
      <c r="X14" s="64"/>
      <c r="Y14" s="67"/>
    </row>
    <row r="15" spans="1:25">
      <c r="A15" s="18"/>
      <c r="B15" s="19"/>
      <c r="C15" s="20"/>
      <c r="D15" s="21"/>
      <c r="E15" s="21"/>
      <c r="F15" s="21"/>
      <c r="G15" s="55"/>
      <c r="H15" s="55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66"/>
      <c r="V15" s="66"/>
      <c r="W15" s="66"/>
      <c r="X15" s="66"/>
      <c r="Y15" s="67"/>
    </row>
    <row r="16" spans="1:25">
      <c r="A16" s="18"/>
      <c r="B16" s="19"/>
      <c r="C16" s="20"/>
      <c r="D16" s="21"/>
      <c r="E16" s="21"/>
      <c r="F16" s="21"/>
      <c r="G16" s="55"/>
      <c r="H16" s="55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66"/>
      <c r="V16" s="66"/>
      <c r="W16" s="66"/>
      <c r="X16" s="66"/>
      <c r="Y16" s="67"/>
    </row>
    <row r="17" ht="13.95" spans="1:25">
      <c r="A17" s="27"/>
      <c r="B17" s="28"/>
      <c r="C17" s="29"/>
      <c r="D17" s="30"/>
      <c r="E17" s="30"/>
      <c r="F17" s="30"/>
      <c r="G17" s="57"/>
      <c r="H17" s="57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69"/>
      <c r="V17" s="69"/>
      <c r="W17" s="69"/>
      <c r="X17" s="69"/>
      <c r="Y17" s="67"/>
    </row>
    <row r="18" ht="16" customHeight="1" spans="1:25">
      <c r="A18" s="31" t="s">
        <v>30</v>
      </c>
      <c r="B18" s="136" t="s">
        <v>74</v>
      </c>
      <c r="C18" s="16"/>
      <c r="D18" s="17"/>
      <c r="E18" s="17">
        <v>0.0011</v>
      </c>
      <c r="F18" s="17"/>
      <c r="G18" s="54"/>
      <c r="H18" s="54"/>
      <c r="I18" s="17"/>
      <c r="J18" s="17"/>
      <c r="K18" s="17"/>
      <c r="L18" s="17">
        <v>0.081</v>
      </c>
      <c r="M18" s="17">
        <v>0.0103</v>
      </c>
      <c r="N18" s="17">
        <v>0.01</v>
      </c>
      <c r="O18" s="17">
        <v>0.00204</v>
      </c>
      <c r="P18" s="17">
        <v>0.077</v>
      </c>
      <c r="Q18" s="17"/>
      <c r="R18" s="17">
        <v>0.0064</v>
      </c>
      <c r="S18" s="17">
        <v>0.07</v>
      </c>
      <c r="T18" s="17"/>
      <c r="U18" s="64"/>
      <c r="V18" s="64"/>
      <c r="W18" s="64"/>
      <c r="X18" s="64"/>
      <c r="Y18" s="67"/>
    </row>
    <row r="19" ht="26.4" spans="1:25">
      <c r="A19" s="33"/>
      <c r="B19" s="137" t="s">
        <v>167</v>
      </c>
      <c r="C19" s="20"/>
      <c r="D19" s="21"/>
      <c r="E19" s="21"/>
      <c r="F19" s="21"/>
      <c r="G19" s="55"/>
      <c r="H19" s="55"/>
      <c r="I19" s="21"/>
      <c r="J19" s="21"/>
      <c r="K19" s="21"/>
      <c r="L19" s="21">
        <v>0.1723</v>
      </c>
      <c r="M19" s="21">
        <v>0.011</v>
      </c>
      <c r="N19" s="21">
        <v>0.015</v>
      </c>
      <c r="O19" s="21">
        <v>0.004</v>
      </c>
      <c r="P19" s="21"/>
      <c r="Q19" s="21">
        <v>0.0724</v>
      </c>
      <c r="R19" s="21">
        <v>0.004</v>
      </c>
      <c r="S19" s="21"/>
      <c r="T19" s="21"/>
      <c r="U19" s="66"/>
      <c r="V19" s="66"/>
      <c r="W19" s="66"/>
      <c r="X19" s="66"/>
      <c r="Y19" s="67"/>
    </row>
    <row r="20" spans="1:25">
      <c r="A20" s="33"/>
      <c r="B20" s="137" t="s">
        <v>128</v>
      </c>
      <c r="C20" s="20">
        <v>0.0464</v>
      </c>
      <c r="D20" s="21">
        <v>0.005</v>
      </c>
      <c r="E20" s="21"/>
      <c r="F20" s="21"/>
      <c r="G20" s="55"/>
      <c r="H20" s="55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66"/>
      <c r="V20" s="66"/>
      <c r="W20" s="66"/>
      <c r="X20" s="66"/>
      <c r="Y20" s="67"/>
    </row>
    <row r="21" ht="26.4" spans="1:25">
      <c r="A21" s="33"/>
      <c r="B21" s="137" t="s">
        <v>90</v>
      </c>
      <c r="C21" s="20"/>
      <c r="D21" s="21"/>
      <c r="E21" s="21">
        <v>0.0083</v>
      </c>
      <c r="F21" s="21"/>
      <c r="G21" s="55"/>
      <c r="H21" s="55"/>
      <c r="I21" s="21"/>
      <c r="J21" s="21"/>
      <c r="K21" s="21">
        <v>0.0191</v>
      </c>
      <c r="L21" s="21"/>
      <c r="M21" s="21"/>
      <c r="N21" s="21"/>
      <c r="O21" s="21"/>
      <c r="P21" s="21"/>
      <c r="Q21" s="21"/>
      <c r="R21" s="21"/>
      <c r="S21" s="21"/>
      <c r="T21" s="21"/>
      <c r="U21" s="66"/>
      <c r="V21" s="66"/>
      <c r="W21" s="66"/>
      <c r="X21" s="66"/>
      <c r="Y21" s="67"/>
    </row>
    <row r="22" spans="1:25">
      <c r="A22" s="33"/>
      <c r="B22" s="138" t="s">
        <v>35</v>
      </c>
      <c r="C22" s="20"/>
      <c r="D22" s="21"/>
      <c r="E22" s="21"/>
      <c r="F22" s="21"/>
      <c r="G22" s="55"/>
      <c r="H22" s="55"/>
      <c r="I22" s="21"/>
      <c r="J22" s="21">
        <v>0.0534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66"/>
      <c r="V22" s="66"/>
      <c r="W22" s="66"/>
      <c r="X22" s="66"/>
      <c r="Y22" s="67"/>
    </row>
    <row r="23" ht="13.95" spans="1:25">
      <c r="A23" s="36"/>
      <c r="B23" s="139"/>
      <c r="C23" s="25"/>
      <c r="D23" s="26"/>
      <c r="E23" s="26"/>
      <c r="F23" s="26"/>
      <c r="G23" s="56"/>
      <c r="H23" s="5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68"/>
      <c r="V23" s="68"/>
      <c r="W23" s="68"/>
      <c r="X23" s="68"/>
      <c r="Y23" s="67"/>
    </row>
    <row r="24" spans="1:25">
      <c r="A24" s="31" t="s">
        <v>36</v>
      </c>
      <c r="B24" s="140" t="s">
        <v>123</v>
      </c>
      <c r="C24" s="16">
        <v>0.0481</v>
      </c>
      <c r="D24" s="17"/>
      <c r="E24" s="17">
        <v>0.005</v>
      </c>
      <c r="F24" s="17"/>
      <c r="G24" s="54"/>
      <c r="H24" s="54"/>
      <c r="I24" s="17"/>
      <c r="J24" s="17"/>
      <c r="K24" s="17"/>
      <c r="L24" s="17"/>
      <c r="M24" s="17"/>
      <c r="N24" s="17"/>
      <c r="O24" s="17">
        <v>0.0114</v>
      </c>
      <c r="P24" s="17"/>
      <c r="Q24" s="17"/>
      <c r="R24" s="17"/>
      <c r="S24" s="17"/>
      <c r="T24" s="17">
        <v>0.0443</v>
      </c>
      <c r="U24" s="64">
        <v>1</v>
      </c>
      <c r="V24" s="64">
        <v>2</v>
      </c>
      <c r="W24" s="64"/>
      <c r="X24" s="64">
        <v>0.024</v>
      </c>
      <c r="Y24" s="67"/>
    </row>
    <row r="25" spans="1:25">
      <c r="A25" s="33"/>
      <c r="B25" s="141" t="s">
        <v>27</v>
      </c>
      <c r="C25" s="20"/>
      <c r="D25" s="21"/>
      <c r="E25" s="21">
        <v>0.00734</v>
      </c>
      <c r="F25" s="21"/>
      <c r="G25" s="55">
        <v>0.0006</v>
      </c>
      <c r="H25" s="55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66"/>
      <c r="V25" s="66"/>
      <c r="W25" s="66"/>
      <c r="X25" s="66"/>
      <c r="Y25" s="67"/>
    </row>
    <row r="26" spans="1:25">
      <c r="A26" s="33"/>
      <c r="B26" s="38"/>
      <c r="C26" s="39"/>
      <c r="D26" s="40"/>
      <c r="E26" s="40"/>
      <c r="F26" s="40"/>
      <c r="G26" s="58"/>
      <c r="H26" s="58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69"/>
      <c r="V26" s="69"/>
      <c r="W26" s="69"/>
      <c r="X26" s="69"/>
      <c r="Y26" s="67"/>
    </row>
    <row r="27" spans="1:25">
      <c r="A27" s="33"/>
      <c r="B27" s="38"/>
      <c r="C27" s="39"/>
      <c r="D27" s="40"/>
      <c r="E27" s="40"/>
      <c r="F27" s="40"/>
      <c r="G27" s="58"/>
      <c r="H27" s="58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69"/>
      <c r="V27" s="69"/>
      <c r="W27" s="69"/>
      <c r="X27" s="69"/>
      <c r="Y27" s="67"/>
    </row>
    <row r="28" ht="13.95" spans="1:25">
      <c r="A28" s="36"/>
      <c r="B28" s="24"/>
      <c r="C28" s="25"/>
      <c r="D28" s="26"/>
      <c r="E28" s="26"/>
      <c r="F28" s="26"/>
      <c r="G28" s="56"/>
      <c r="H28" s="5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68"/>
      <c r="V28" s="68"/>
      <c r="W28" s="68">
        <v>0.5</v>
      </c>
      <c r="X28" s="68"/>
      <c r="Y28" s="70"/>
    </row>
    <row r="29" ht="15.6" spans="1:25">
      <c r="A29" s="41" t="s">
        <v>39</v>
      </c>
      <c r="B29" s="42"/>
      <c r="C29" s="16">
        <f t="shared" ref="C29:Y29" si="0">SUM(C9:C28)</f>
        <v>0.2859</v>
      </c>
      <c r="D29" s="17">
        <f t="shared" si="0"/>
        <v>0.01694</v>
      </c>
      <c r="E29" s="17">
        <f t="shared" si="0"/>
        <v>0.03624</v>
      </c>
      <c r="F29" s="17">
        <f t="shared" si="0"/>
        <v>0.0179</v>
      </c>
      <c r="G29" s="54">
        <f t="shared" si="0"/>
        <v>0.0012</v>
      </c>
      <c r="H29" s="54">
        <f t="shared" si="0"/>
        <v>0.1</v>
      </c>
      <c r="I29" s="17">
        <f t="shared" si="0"/>
        <v>0.0333</v>
      </c>
      <c r="J29" s="17">
        <f t="shared" si="0"/>
        <v>0.0534</v>
      </c>
      <c r="K29" s="17">
        <f t="shared" si="0"/>
        <v>0.0191</v>
      </c>
      <c r="L29" s="17">
        <f t="shared" si="0"/>
        <v>0.2533</v>
      </c>
      <c r="M29" s="17">
        <f t="shared" si="0"/>
        <v>0.0213</v>
      </c>
      <c r="N29" s="17">
        <f t="shared" si="0"/>
        <v>0.025</v>
      </c>
      <c r="O29" s="17">
        <f t="shared" si="0"/>
        <v>0.01744</v>
      </c>
      <c r="P29" s="17">
        <f t="shared" si="0"/>
        <v>0.077</v>
      </c>
      <c r="Q29" s="17">
        <f t="shared" si="0"/>
        <v>0.0724</v>
      </c>
      <c r="R29" s="17">
        <f t="shared" si="0"/>
        <v>0.0104</v>
      </c>
      <c r="S29" s="17">
        <f t="shared" si="0"/>
        <v>0.07</v>
      </c>
      <c r="T29" s="17">
        <f t="shared" si="0"/>
        <v>0.0443</v>
      </c>
      <c r="U29" s="17">
        <v>1</v>
      </c>
      <c r="V29" s="17">
        <v>2</v>
      </c>
      <c r="W29" s="17">
        <v>0.5</v>
      </c>
      <c r="X29" s="17">
        <f>SUM(X9:X28)</f>
        <v>0.024</v>
      </c>
      <c r="Y29" s="15"/>
    </row>
    <row r="30" ht="15.6" hidden="1" spans="1:25">
      <c r="A30" s="43" t="s">
        <v>40</v>
      </c>
      <c r="B30" s="44"/>
      <c r="C30" s="20">
        <f>21*C29</f>
        <v>6.0039</v>
      </c>
      <c r="D30" s="20">
        <f t="shared" ref="D30:X30" si="1">21*D29</f>
        <v>0.35574</v>
      </c>
      <c r="E30" s="20">
        <f t="shared" si="1"/>
        <v>0.76104</v>
      </c>
      <c r="F30" s="20">
        <f t="shared" si="1"/>
        <v>0.3759</v>
      </c>
      <c r="G30" s="20">
        <f t="shared" si="1"/>
        <v>0.0252</v>
      </c>
      <c r="H30" s="20">
        <v>11</v>
      </c>
      <c r="I30" s="20">
        <f t="shared" si="1"/>
        <v>0.6993</v>
      </c>
      <c r="J30" s="20">
        <f t="shared" si="1"/>
        <v>1.1214</v>
      </c>
      <c r="K30" s="20">
        <f t="shared" si="1"/>
        <v>0.4011</v>
      </c>
      <c r="L30" s="20">
        <f t="shared" si="1"/>
        <v>5.3193</v>
      </c>
      <c r="M30" s="20">
        <f t="shared" si="1"/>
        <v>0.4473</v>
      </c>
      <c r="N30" s="20">
        <f t="shared" si="1"/>
        <v>0.525</v>
      </c>
      <c r="O30" s="20">
        <f t="shared" si="1"/>
        <v>0.36624</v>
      </c>
      <c r="P30" s="20">
        <f t="shared" si="1"/>
        <v>1.617</v>
      </c>
      <c r="Q30" s="20">
        <f t="shared" si="1"/>
        <v>1.5204</v>
      </c>
      <c r="R30" s="20">
        <f t="shared" si="1"/>
        <v>0.2184</v>
      </c>
      <c r="S30" s="20">
        <f t="shared" si="1"/>
        <v>1.47</v>
      </c>
      <c r="T30" s="20">
        <f t="shared" si="1"/>
        <v>0.9303</v>
      </c>
      <c r="U30" s="20">
        <v>1</v>
      </c>
      <c r="V30" s="20">
        <v>2</v>
      </c>
      <c r="W30" s="20">
        <v>0.5</v>
      </c>
      <c r="X30" s="20">
        <f>21*X29</f>
        <v>0.504</v>
      </c>
      <c r="Y30" s="71"/>
    </row>
    <row r="31" ht="15.6" spans="1:25">
      <c r="A31" s="43" t="s">
        <v>40</v>
      </c>
      <c r="B31" s="44"/>
      <c r="C31" s="45">
        <f t="shared" ref="C31:W31" si="2">ROUND(C30,2)</f>
        <v>6</v>
      </c>
      <c r="D31" s="46">
        <f t="shared" si="2"/>
        <v>0.36</v>
      </c>
      <c r="E31" s="46">
        <f t="shared" si="2"/>
        <v>0.76</v>
      </c>
      <c r="F31" s="46">
        <f t="shared" si="2"/>
        <v>0.38</v>
      </c>
      <c r="G31" s="46">
        <f t="shared" si="2"/>
        <v>0.03</v>
      </c>
      <c r="H31" s="46">
        <v>11</v>
      </c>
      <c r="I31" s="46">
        <f t="shared" si="2"/>
        <v>0.7</v>
      </c>
      <c r="J31" s="46">
        <f t="shared" si="2"/>
        <v>1.12</v>
      </c>
      <c r="K31" s="46">
        <f t="shared" si="2"/>
        <v>0.4</v>
      </c>
      <c r="L31" s="46">
        <f t="shared" si="2"/>
        <v>5.32</v>
      </c>
      <c r="M31" s="59">
        <f t="shared" si="2"/>
        <v>0.45</v>
      </c>
      <c r="N31" s="59">
        <f t="shared" si="2"/>
        <v>0.53</v>
      </c>
      <c r="O31" s="59">
        <f t="shared" si="2"/>
        <v>0.37</v>
      </c>
      <c r="P31" s="59">
        <f t="shared" si="2"/>
        <v>1.62</v>
      </c>
      <c r="Q31" s="59">
        <f t="shared" si="2"/>
        <v>1.52</v>
      </c>
      <c r="R31" s="59">
        <f t="shared" si="2"/>
        <v>0.22</v>
      </c>
      <c r="S31" s="59">
        <f t="shared" si="2"/>
        <v>1.47</v>
      </c>
      <c r="T31" s="59">
        <f t="shared" si="2"/>
        <v>0.93</v>
      </c>
      <c r="U31" s="59">
        <v>1</v>
      </c>
      <c r="V31" s="59">
        <v>2</v>
      </c>
      <c r="W31" s="59">
        <v>0.5</v>
      </c>
      <c r="X31" s="59">
        <f>ROUND(X30,2)</f>
        <v>0.5</v>
      </c>
      <c r="Y31" s="71"/>
    </row>
    <row r="32" ht="15.6" spans="1:25">
      <c r="A32" s="43" t="s">
        <v>41</v>
      </c>
      <c r="B32" s="44"/>
      <c r="C32" s="45">
        <v>80</v>
      </c>
      <c r="D32" s="47">
        <v>800</v>
      </c>
      <c r="E32" s="47">
        <v>85</v>
      </c>
      <c r="F32" s="46">
        <v>133</v>
      </c>
      <c r="G32" s="47">
        <v>1400</v>
      </c>
      <c r="H32" s="46">
        <v>30</v>
      </c>
      <c r="I32" s="47">
        <v>62.37</v>
      </c>
      <c r="J32" s="47">
        <v>39.5</v>
      </c>
      <c r="K32" s="46">
        <v>250</v>
      </c>
      <c r="L32" s="46">
        <v>40</v>
      </c>
      <c r="M32" s="46">
        <v>52</v>
      </c>
      <c r="N32" s="59">
        <v>80</v>
      </c>
      <c r="O32" s="59">
        <v>220</v>
      </c>
      <c r="P32" s="46">
        <v>253</v>
      </c>
      <c r="Q32" s="46">
        <v>350</v>
      </c>
      <c r="R32" s="59">
        <v>400</v>
      </c>
      <c r="S32" s="59">
        <v>34</v>
      </c>
      <c r="T32" s="59">
        <v>85</v>
      </c>
      <c r="U32" s="92">
        <v>18</v>
      </c>
      <c r="V32" s="59">
        <v>6</v>
      </c>
      <c r="W32" s="92">
        <v>20</v>
      </c>
      <c r="X32" s="92">
        <v>110</v>
      </c>
      <c r="Y32" s="72"/>
    </row>
    <row r="33" ht="16.35" spans="1:25">
      <c r="A33" s="48" t="s">
        <v>42</v>
      </c>
      <c r="B33" s="49"/>
      <c r="C33" s="112">
        <f t="shared" ref="C33:AB33" si="3">C31*C32</f>
        <v>480</v>
      </c>
      <c r="D33" s="112">
        <f t="shared" si="3"/>
        <v>288</v>
      </c>
      <c r="E33" s="112">
        <f t="shared" si="3"/>
        <v>64.6</v>
      </c>
      <c r="F33" s="112">
        <f t="shared" si="3"/>
        <v>50.54</v>
      </c>
      <c r="G33" s="112">
        <f t="shared" si="3"/>
        <v>42</v>
      </c>
      <c r="H33" s="112">
        <f t="shared" si="3"/>
        <v>330</v>
      </c>
      <c r="I33" s="112">
        <f t="shared" si="3"/>
        <v>43.659</v>
      </c>
      <c r="J33" s="112">
        <f t="shared" si="3"/>
        <v>44.24</v>
      </c>
      <c r="K33" s="112">
        <f t="shared" si="3"/>
        <v>100</v>
      </c>
      <c r="L33" s="112">
        <f t="shared" si="3"/>
        <v>212.8</v>
      </c>
      <c r="M33" s="112">
        <f t="shared" si="3"/>
        <v>23.4</v>
      </c>
      <c r="N33" s="112">
        <f t="shared" si="3"/>
        <v>42.4</v>
      </c>
      <c r="O33" s="112">
        <f t="shared" si="3"/>
        <v>81.4</v>
      </c>
      <c r="P33" s="112">
        <f t="shared" si="3"/>
        <v>409.86</v>
      </c>
      <c r="Q33" s="112">
        <f t="shared" si="3"/>
        <v>532</v>
      </c>
      <c r="R33" s="112">
        <f t="shared" si="3"/>
        <v>88</v>
      </c>
      <c r="S33" s="112">
        <f t="shared" si="3"/>
        <v>49.98</v>
      </c>
      <c r="T33" s="112">
        <f t="shared" si="3"/>
        <v>79.05</v>
      </c>
      <c r="U33" s="112">
        <f t="shared" si="3"/>
        <v>18</v>
      </c>
      <c r="V33" s="112">
        <f t="shared" si="3"/>
        <v>12</v>
      </c>
      <c r="W33" s="112">
        <f t="shared" si="3"/>
        <v>10</v>
      </c>
      <c r="X33" s="112">
        <f t="shared" si="3"/>
        <v>55</v>
      </c>
      <c r="Y33" s="73">
        <f>SUM(C33:X33)</f>
        <v>3056.929</v>
      </c>
    </row>
    <row r="34" ht="15.6" spans="1:25">
      <c r="A34" s="51"/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>
        <f>Y33/Y2</f>
        <v>145.568047619048</v>
      </c>
    </row>
    <row r="35" customFormat="1" ht="27" customHeight="1" spans="2:14">
      <c r="B35" s="53" t="s">
        <v>156</v>
      </c>
      <c r="N35" s="52"/>
    </row>
    <row r="36" customFormat="1" ht="27" customHeight="1" spans="2:14">
      <c r="B36" s="53" t="s">
        <v>168</v>
      </c>
      <c r="N36" s="52"/>
    </row>
    <row r="37" customFormat="1" ht="27" customHeight="1" spans="2:2">
      <c r="B37" s="53" t="s">
        <v>169</v>
      </c>
    </row>
  </sheetData>
  <mergeCells count="37">
    <mergeCell ref="A1:Y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Y9:Y28"/>
  </mergeCells>
  <pageMargins left="0.0784722222222222" right="0.196527777777778" top="1.05069444444444" bottom="1.05069444444444" header="0.708333333333333" footer="0.786805555555556"/>
  <pageSetup paperSize="9" scale="80" orientation="landscape" useFirstPageNumber="1" horizontalDpi="300" verticalDpi="3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Z36"/>
  <sheetViews>
    <sheetView workbookViewId="0">
      <pane ySplit="7" topLeftCell="A14" activePane="bottomLeft" state="frozen"/>
      <selection/>
      <selection pane="bottomLeft" activeCell="A29" sqref="$A29:$XFD29"/>
    </sheetView>
  </sheetViews>
  <sheetFormatPr defaultColWidth="11.537037037037" defaultRowHeight="13.2"/>
  <cols>
    <col min="1" max="1" width="6.33333333333333" customWidth="1"/>
    <col min="2" max="2" width="24.4444444444444" customWidth="1"/>
    <col min="3" max="3" width="6.44444444444444" customWidth="1"/>
    <col min="4" max="4" width="6.55555555555556" customWidth="1"/>
    <col min="5" max="6" width="5.33333333333333" customWidth="1"/>
    <col min="7" max="7" width="7" customWidth="1"/>
    <col min="8" max="9" width="5.55555555555556" customWidth="1"/>
    <col min="10" max="10" width="6.66666666666667" customWidth="1"/>
    <col min="11" max="11" width="5.55555555555556" customWidth="1"/>
    <col min="12" max="12" width="6.33333333333333" customWidth="1"/>
    <col min="13" max="13" width="5.33333333333333" customWidth="1"/>
    <col min="14" max="14" width="5.44444444444444" customWidth="1"/>
    <col min="15" max="15" width="6.55555555555556" customWidth="1"/>
    <col min="16" max="16" width="6.44444444444444" customWidth="1"/>
    <col min="17" max="17" width="5.66666666666667" customWidth="1"/>
    <col min="18" max="18" width="6.44444444444444" customWidth="1"/>
    <col min="19" max="19" width="6.11111111111111" customWidth="1"/>
    <col min="20" max="20" width="6.33333333333333" customWidth="1"/>
    <col min="21" max="21" width="6.22222222222222" customWidth="1"/>
    <col min="22" max="22" width="6" customWidth="1"/>
    <col min="23" max="23" width="6.44444444444444" customWidth="1"/>
    <col min="24" max="24" width="6" customWidth="1"/>
    <col min="25" max="25" width="4.77777777777778" customWidth="1"/>
    <col min="26" max="26" width="8.11111111111111" customWidth="1"/>
  </cols>
  <sheetData>
    <row r="1" s="1" customFormat="1" ht="43" customHeight="1" spans="1:1">
      <c r="A1" s="1" t="s">
        <v>0</v>
      </c>
    </row>
    <row r="2" customHeight="1" spans="1:26">
      <c r="A2" s="75"/>
      <c r="B2" s="124" t="s">
        <v>170</v>
      </c>
      <c r="C2" s="99" t="s">
        <v>2</v>
      </c>
      <c r="D2" s="4" t="s">
        <v>3</v>
      </c>
      <c r="E2" s="4" t="s">
        <v>4</v>
      </c>
      <c r="F2" s="4" t="s">
        <v>68</v>
      </c>
      <c r="G2" s="4" t="s">
        <v>7</v>
      </c>
      <c r="H2" s="4" t="s">
        <v>8</v>
      </c>
      <c r="I2" s="4" t="s">
        <v>9</v>
      </c>
      <c r="J2" s="4" t="s">
        <v>49</v>
      </c>
      <c r="K2" s="4" t="s">
        <v>130</v>
      </c>
      <c r="L2" s="4" t="s">
        <v>125</v>
      </c>
      <c r="M2" s="4" t="s">
        <v>12</v>
      </c>
      <c r="N2" s="4" t="s">
        <v>13</v>
      </c>
      <c r="O2" s="4" t="s">
        <v>10</v>
      </c>
      <c r="P2" s="4" t="s">
        <v>14</v>
      </c>
      <c r="Q2" s="4" t="s">
        <v>11</v>
      </c>
      <c r="R2" s="4" t="s">
        <v>50</v>
      </c>
      <c r="S2" s="4" t="s">
        <v>80</v>
      </c>
      <c r="T2" s="4" t="s">
        <v>16</v>
      </c>
      <c r="U2" s="4" t="s">
        <v>54</v>
      </c>
      <c r="V2" s="4" t="s">
        <v>20</v>
      </c>
      <c r="W2" s="4" t="s">
        <v>17</v>
      </c>
      <c r="X2" s="4" t="s">
        <v>134</v>
      </c>
      <c r="Y2" s="4" t="s">
        <v>55</v>
      </c>
      <c r="Z2" s="119">
        <v>24</v>
      </c>
    </row>
    <row r="3" spans="1:26">
      <c r="A3" s="78"/>
      <c r="B3" s="125"/>
      <c r="C3" s="10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120"/>
    </row>
    <row r="4" spans="1:26">
      <c r="A4" s="78"/>
      <c r="B4" s="125"/>
      <c r="C4" s="10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120"/>
    </row>
    <row r="5" ht="12" customHeight="1" spans="1:26">
      <c r="A5" s="78"/>
      <c r="B5" s="125"/>
      <c r="C5" s="10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120"/>
    </row>
    <row r="6" spans="1:26">
      <c r="A6" s="78"/>
      <c r="B6" s="125"/>
      <c r="C6" s="10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120"/>
    </row>
    <row r="7" ht="28" customHeight="1" spans="1:26">
      <c r="A7" s="81"/>
      <c r="B7" s="126"/>
      <c r="C7" s="103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21"/>
    </row>
    <row r="8" ht="15" customHeight="1" spans="1:26">
      <c r="A8" s="127"/>
      <c r="B8" s="128"/>
      <c r="C8" s="104">
        <v>1</v>
      </c>
      <c r="D8" s="105">
        <v>2</v>
      </c>
      <c r="E8" s="105">
        <v>3</v>
      </c>
      <c r="F8" s="104">
        <v>4</v>
      </c>
      <c r="G8" s="104">
        <v>5</v>
      </c>
      <c r="H8" s="105">
        <v>6</v>
      </c>
      <c r="I8" s="105">
        <v>7</v>
      </c>
      <c r="J8" s="104">
        <v>8</v>
      </c>
      <c r="K8" s="104">
        <v>9</v>
      </c>
      <c r="L8" s="105">
        <v>10</v>
      </c>
      <c r="M8" s="105">
        <v>11</v>
      </c>
      <c r="N8" s="104">
        <v>12</v>
      </c>
      <c r="O8" s="104">
        <v>13</v>
      </c>
      <c r="P8" s="105">
        <v>14</v>
      </c>
      <c r="Q8" s="105">
        <v>15</v>
      </c>
      <c r="R8" s="104">
        <v>16</v>
      </c>
      <c r="S8" s="104">
        <v>17</v>
      </c>
      <c r="T8" s="105">
        <v>18</v>
      </c>
      <c r="U8" s="105">
        <v>19</v>
      </c>
      <c r="V8" s="104">
        <v>20</v>
      </c>
      <c r="W8" s="104">
        <v>21</v>
      </c>
      <c r="X8" s="105">
        <v>22</v>
      </c>
      <c r="Y8" s="105">
        <v>23</v>
      </c>
      <c r="Z8" s="129" t="s">
        <v>23</v>
      </c>
    </row>
    <row r="9" spans="1:26">
      <c r="A9" s="14" t="s">
        <v>24</v>
      </c>
      <c r="B9" s="15" t="s">
        <v>153</v>
      </c>
      <c r="C9" s="16">
        <v>0.194</v>
      </c>
      <c r="D9" s="17"/>
      <c r="E9" s="17">
        <v>0.0073</v>
      </c>
      <c r="F9" s="17">
        <v>0.033</v>
      </c>
      <c r="G9" s="54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65" t="s">
        <v>136</v>
      </c>
    </row>
    <row r="10" spans="1:26">
      <c r="A10" s="18"/>
      <c r="B10" s="19" t="s">
        <v>86</v>
      </c>
      <c r="C10" s="20"/>
      <c r="D10" s="21"/>
      <c r="E10" s="21">
        <v>0.0104</v>
      </c>
      <c r="F10" s="21"/>
      <c r="G10" s="55">
        <v>0.0008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7"/>
    </row>
    <row r="11" spans="1:26">
      <c r="A11" s="18"/>
      <c r="B11" s="22" t="s">
        <v>120</v>
      </c>
      <c r="C11" s="20"/>
      <c r="D11" s="21">
        <v>0.0147</v>
      </c>
      <c r="E11" s="21"/>
      <c r="F11" s="21"/>
      <c r="G11" s="55"/>
      <c r="H11" s="21">
        <v>0.0354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7"/>
    </row>
    <row r="12" spans="1:26">
      <c r="A12" s="18"/>
      <c r="B12" s="19"/>
      <c r="C12" s="20"/>
      <c r="D12" s="21"/>
      <c r="E12" s="21"/>
      <c r="F12" s="21"/>
      <c r="G12" s="55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7"/>
    </row>
    <row r="13" ht="13.95" spans="1:26">
      <c r="A13" s="23"/>
      <c r="B13" s="24"/>
      <c r="C13" s="25"/>
      <c r="D13" s="26"/>
      <c r="E13" s="26"/>
      <c r="F13" s="26"/>
      <c r="G13" s="5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67"/>
    </row>
    <row r="14" spans="1:26">
      <c r="A14" s="14" t="s">
        <v>29</v>
      </c>
      <c r="B14" s="15" t="s">
        <v>125</v>
      </c>
      <c r="C14" s="16"/>
      <c r="D14" s="17"/>
      <c r="E14" s="17"/>
      <c r="F14" s="17"/>
      <c r="G14" s="54"/>
      <c r="H14" s="17"/>
      <c r="I14" s="17"/>
      <c r="J14" s="17"/>
      <c r="K14" s="17"/>
      <c r="L14" s="17">
        <v>0.1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67"/>
    </row>
    <row r="15" spans="1:26">
      <c r="A15" s="18"/>
      <c r="B15" s="19"/>
      <c r="C15" s="20"/>
      <c r="D15" s="21"/>
      <c r="E15" s="21"/>
      <c r="F15" s="21"/>
      <c r="G15" s="55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67"/>
    </row>
    <row r="16" spans="1:26">
      <c r="A16" s="18"/>
      <c r="B16" s="19"/>
      <c r="C16" s="20"/>
      <c r="D16" s="21"/>
      <c r="E16" s="21"/>
      <c r="F16" s="21"/>
      <c r="G16" s="55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7"/>
    </row>
    <row r="17" ht="13.95" spans="1:26">
      <c r="A17" s="27"/>
      <c r="B17" s="28"/>
      <c r="C17" s="29"/>
      <c r="D17" s="30"/>
      <c r="E17" s="30"/>
      <c r="F17" s="30"/>
      <c r="G17" s="57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67"/>
    </row>
    <row r="18" ht="17" customHeight="1" spans="1:26">
      <c r="A18" s="31" t="s">
        <v>30</v>
      </c>
      <c r="B18" s="32" t="s">
        <v>131</v>
      </c>
      <c r="C18" s="16"/>
      <c r="D18" s="17"/>
      <c r="E18" s="17"/>
      <c r="F18" s="17"/>
      <c r="G18" s="54"/>
      <c r="H18" s="17"/>
      <c r="I18" s="17"/>
      <c r="J18" s="17"/>
      <c r="K18" s="17">
        <v>0.02</v>
      </c>
      <c r="L18" s="17"/>
      <c r="M18" s="17">
        <v>0.0114</v>
      </c>
      <c r="N18" s="17">
        <v>0.01</v>
      </c>
      <c r="O18" s="17"/>
      <c r="P18" s="17">
        <v>0.0023</v>
      </c>
      <c r="Q18" s="17">
        <v>0.0834</v>
      </c>
      <c r="R18" s="17">
        <v>0.08</v>
      </c>
      <c r="S18" s="17"/>
      <c r="T18" s="17"/>
      <c r="U18" s="17"/>
      <c r="V18" s="17"/>
      <c r="W18" s="17"/>
      <c r="X18" s="17"/>
      <c r="Y18" s="17"/>
      <c r="Z18" s="67"/>
    </row>
    <row r="19" ht="14" customHeight="1" spans="1:26">
      <c r="A19" s="33"/>
      <c r="B19" s="34" t="s">
        <v>171</v>
      </c>
      <c r="C19" s="20"/>
      <c r="D19" s="21"/>
      <c r="E19" s="21"/>
      <c r="F19" s="21"/>
      <c r="G19" s="55"/>
      <c r="H19" s="21"/>
      <c r="I19" s="21"/>
      <c r="J19" s="21"/>
      <c r="K19" s="21"/>
      <c r="L19" s="21"/>
      <c r="M19" s="21">
        <v>0.0123</v>
      </c>
      <c r="N19" s="21">
        <v>0.01</v>
      </c>
      <c r="O19" s="21"/>
      <c r="P19" s="21">
        <v>0.0043</v>
      </c>
      <c r="Q19" s="21"/>
      <c r="R19" s="21">
        <v>0.0694</v>
      </c>
      <c r="S19" s="21"/>
      <c r="T19" s="21">
        <v>0.004</v>
      </c>
      <c r="U19" s="21"/>
      <c r="V19" s="21">
        <v>0.002</v>
      </c>
      <c r="W19" s="21"/>
      <c r="X19" s="21"/>
      <c r="Y19" s="21"/>
      <c r="Z19" s="67"/>
    </row>
    <row r="20" ht="13" customHeight="1" spans="1:26">
      <c r="A20" s="33"/>
      <c r="B20" s="34" t="s">
        <v>172</v>
      </c>
      <c r="C20" s="20"/>
      <c r="D20" s="21">
        <v>0.007</v>
      </c>
      <c r="E20" s="21"/>
      <c r="F20" s="21"/>
      <c r="G20" s="55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>
        <v>0.044</v>
      </c>
      <c r="V20" s="21"/>
      <c r="W20" s="21"/>
      <c r="X20" s="21"/>
      <c r="Y20" s="21"/>
      <c r="Z20" s="67"/>
    </row>
    <row r="21" ht="12" customHeight="1" spans="1:26">
      <c r="A21" s="33"/>
      <c r="B21" s="34" t="s">
        <v>34</v>
      </c>
      <c r="C21" s="20"/>
      <c r="D21" s="21"/>
      <c r="E21" s="21">
        <v>0.0083</v>
      </c>
      <c r="F21" s="21"/>
      <c r="G21" s="55"/>
      <c r="H21" s="21"/>
      <c r="I21" s="21"/>
      <c r="J21" s="21"/>
      <c r="K21" s="21"/>
      <c r="L21" s="21"/>
      <c r="M21" s="21"/>
      <c r="N21" s="21"/>
      <c r="O21" s="21">
        <v>0.018</v>
      </c>
      <c r="P21" s="21"/>
      <c r="Q21" s="21"/>
      <c r="R21" s="21"/>
      <c r="S21" s="21"/>
      <c r="T21" s="21"/>
      <c r="U21" s="21"/>
      <c r="V21" s="21"/>
      <c r="W21" s="21">
        <v>0.012</v>
      </c>
      <c r="X21" s="21"/>
      <c r="Y21" s="21"/>
      <c r="Z21" s="67"/>
    </row>
    <row r="22" spans="1:26">
      <c r="A22" s="33"/>
      <c r="B22" s="22" t="s">
        <v>35</v>
      </c>
      <c r="C22" s="20"/>
      <c r="D22" s="21"/>
      <c r="E22" s="21"/>
      <c r="F22" s="21"/>
      <c r="G22" s="55"/>
      <c r="H22" s="21"/>
      <c r="I22" s="21">
        <v>0.0514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67"/>
    </row>
    <row r="23" ht="13.95" spans="1:26">
      <c r="A23" s="36"/>
      <c r="B23" s="37"/>
      <c r="C23" s="25"/>
      <c r="D23" s="26"/>
      <c r="E23" s="26"/>
      <c r="F23" s="26"/>
      <c r="G23" s="5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67"/>
    </row>
    <row r="24" spans="1:26">
      <c r="A24" s="33" t="s">
        <v>36</v>
      </c>
      <c r="B24" s="15" t="s">
        <v>138</v>
      </c>
      <c r="C24" s="20">
        <v>0.0562</v>
      </c>
      <c r="D24" s="21"/>
      <c r="E24" s="21">
        <v>0.0053</v>
      </c>
      <c r="F24" s="21"/>
      <c r="G24" s="55"/>
      <c r="H24" s="21"/>
      <c r="I24" s="21"/>
      <c r="J24" s="21"/>
      <c r="K24" s="21"/>
      <c r="L24" s="21"/>
      <c r="M24" s="21"/>
      <c r="N24" s="21"/>
      <c r="O24" s="21"/>
      <c r="P24" s="21">
        <v>0.0063</v>
      </c>
      <c r="Q24" s="21"/>
      <c r="R24" s="21"/>
      <c r="S24" s="21">
        <v>0.033</v>
      </c>
      <c r="T24" s="21"/>
      <c r="U24" s="21"/>
      <c r="V24" s="21">
        <v>0.0063</v>
      </c>
      <c r="W24" s="21"/>
      <c r="X24" s="21"/>
      <c r="Y24" s="21">
        <v>3</v>
      </c>
      <c r="Z24" s="67"/>
    </row>
    <row r="25" spans="1:26">
      <c r="A25" s="33"/>
      <c r="B25" s="19" t="s">
        <v>60</v>
      </c>
      <c r="C25" s="20"/>
      <c r="D25" s="21"/>
      <c r="E25" s="21">
        <v>0.00731</v>
      </c>
      <c r="F25" s="21"/>
      <c r="G25" s="55">
        <v>0.00057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67"/>
    </row>
    <row r="26" spans="1:26">
      <c r="A26" s="33"/>
      <c r="B26" s="38" t="s">
        <v>139</v>
      </c>
      <c r="C26" s="29"/>
      <c r="D26" s="30"/>
      <c r="E26" s="30">
        <v>0.0074</v>
      </c>
      <c r="F26" s="30"/>
      <c r="G26" s="57"/>
      <c r="H26" s="30"/>
      <c r="I26" s="30"/>
      <c r="J26" s="30">
        <v>0.0184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>
        <v>0.0043</v>
      </c>
      <c r="Y26" s="30"/>
      <c r="Z26" s="67"/>
    </row>
    <row r="27" ht="13.95" spans="1:26">
      <c r="A27" s="33"/>
      <c r="B27" s="37"/>
      <c r="C27" s="29"/>
      <c r="D27" s="30"/>
      <c r="E27" s="30"/>
      <c r="F27" s="30"/>
      <c r="G27" s="57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70"/>
    </row>
    <row r="28" ht="15.6" spans="1:26">
      <c r="A28" s="41" t="s">
        <v>39</v>
      </c>
      <c r="B28" s="42"/>
      <c r="C28" s="16">
        <f t="shared" ref="C28:I28" si="0">SUM(C9:C27)</f>
        <v>0.2502</v>
      </c>
      <c r="D28" s="17">
        <f t="shared" si="0"/>
        <v>0.0217</v>
      </c>
      <c r="E28" s="17">
        <f t="shared" si="0"/>
        <v>0.04601</v>
      </c>
      <c r="F28" s="17">
        <f t="shared" si="0"/>
        <v>0.033</v>
      </c>
      <c r="G28" s="54">
        <f t="shared" si="0"/>
        <v>0.00137</v>
      </c>
      <c r="H28" s="17">
        <f t="shared" si="0"/>
        <v>0.0354</v>
      </c>
      <c r="I28" s="17">
        <f t="shared" si="0"/>
        <v>0.0514</v>
      </c>
      <c r="J28" s="17">
        <f t="shared" ref="J28:AA28" si="1">SUM(J9:J27)</f>
        <v>0.0184</v>
      </c>
      <c r="K28" s="17">
        <f t="shared" si="1"/>
        <v>0.02</v>
      </c>
      <c r="L28" s="17">
        <f t="shared" si="1"/>
        <v>0.1</v>
      </c>
      <c r="M28" s="17">
        <f t="shared" si="1"/>
        <v>0.0237</v>
      </c>
      <c r="N28" s="17">
        <f t="shared" si="1"/>
        <v>0.02</v>
      </c>
      <c r="O28" s="17">
        <f t="shared" si="1"/>
        <v>0.018</v>
      </c>
      <c r="P28" s="17">
        <f t="shared" si="1"/>
        <v>0.0129</v>
      </c>
      <c r="Q28" s="17">
        <f t="shared" si="1"/>
        <v>0.0834</v>
      </c>
      <c r="R28" s="17">
        <f t="shared" si="1"/>
        <v>0.1494</v>
      </c>
      <c r="S28" s="17">
        <f t="shared" si="1"/>
        <v>0.033</v>
      </c>
      <c r="T28" s="17">
        <f t="shared" si="1"/>
        <v>0.004</v>
      </c>
      <c r="U28" s="17">
        <f t="shared" si="1"/>
        <v>0.044</v>
      </c>
      <c r="V28" s="17">
        <f t="shared" si="1"/>
        <v>0.0083</v>
      </c>
      <c r="W28" s="17">
        <f t="shared" si="1"/>
        <v>0.012</v>
      </c>
      <c r="X28" s="17">
        <f t="shared" si="1"/>
        <v>0.0043</v>
      </c>
      <c r="Y28" s="17">
        <v>3</v>
      </c>
      <c r="Z28" s="130"/>
    </row>
    <row r="29" ht="15.6" hidden="1" spans="1:26">
      <c r="A29" s="43" t="s">
        <v>40</v>
      </c>
      <c r="B29" s="44"/>
      <c r="C29" s="87">
        <f>24*C28</f>
        <v>6.0048</v>
      </c>
      <c r="D29" s="87">
        <f>24*D28</f>
        <v>0.5208</v>
      </c>
      <c r="E29" s="87">
        <f>24*E28</f>
        <v>1.10424</v>
      </c>
      <c r="F29" s="87">
        <f>24*F28</f>
        <v>0.792</v>
      </c>
      <c r="G29" s="87">
        <f>24*G28</f>
        <v>0.03288</v>
      </c>
      <c r="H29" s="87">
        <f t="shared" ref="H29:AA29" si="2">24*H28</f>
        <v>0.8496</v>
      </c>
      <c r="I29" s="87">
        <f t="shared" si="2"/>
        <v>1.2336</v>
      </c>
      <c r="J29" s="87">
        <f t="shared" si="2"/>
        <v>0.4416</v>
      </c>
      <c r="K29" s="87">
        <f t="shared" si="2"/>
        <v>0.48</v>
      </c>
      <c r="L29" s="87">
        <v>13</v>
      </c>
      <c r="M29" s="87">
        <f t="shared" si="2"/>
        <v>0.5688</v>
      </c>
      <c r="N29" s="87">
        <f t="shared" si="2"/>
        <v>0.48</v>
      </c>
      <c r="O29" s="87">
        <f t="shared" si="2"/>
        <v>0.432</v>
      </c>
      <c r="P29" s="87">
        <f t="shared" si="2"/>
        <v>0.3096</v>
      </c>
      <c r="Q29" s="87">
        <f t="shared" si="2"/>
        <v>2.0016</v>
      </c>
      <c r="R29" s="87">
        <f t="shared" si="2"/>
        <v>3.5856</v>
      </c>
      <c r="S29" s="87">
        <f t="shared" si="2"/>
        <v>0.792</v>
      </c>
      <c r="T29" s="87">
        <f t="shared" si="2"/>
        <v>0.096</v>
      </c>
      <c r="U29" s="87">
        <f t="shared" si="2"/>
        <v>1.056</v>
      </c>
      <c r="V29" s="87">
        <f t="shared" si="2"/>
        <v>0.1992</v>
      </c>
      <c r="W29" s="87">
        <f t="shared" si="2"/>
        <v>0.288</v>
      </c>
      <c r="X29" s="87">
        <f t="shared" si="2"/>
        <v>0.1032</v>
      </c>
      <c r="Y29" s="87">
        <v>3</v>
      </c>
      <c r="Z29" s="131"/>
    </row>
    <row r="30" ht="15.6" spans="1:26">
      <c r="A30" s="43" t="s">
        <v>40</v>
      </c>
      <c r="B30" s="44"/>
      <c r="C30" s="45">
        <f t="shared" ref="C30:I30" si="3">ROUND(C29,2)</f>
        <v>6</v>
      </c>
      <c r="D30" s="46">
        <f t="shared" si="3"/>
        <v>0.52</v>
      </c>
      <c r="E30" s="46">
        <f t="shared" si="3"/>
        <v>1.1</v>
      </c>
      <c r="F30" s="46">
        <f t="shared" si="3"/>
        <v>0.79</v>
      </c>
      <c r="G30" s="46">
        <f t="shared" si="3"/>
        <v>0.03</v>
      </c>
      <c r="H30" s="46">
        <f t="shared" si="3"/>
        <v>0.85</v>
      </c>
      <c r="I30" s="46">
        <f t="shared" si="3"/>
        <v>1.23</v>
      </c>
      <c r="J30" s="46">
        <f t="shared" ref="J30:X30" si="4">ROUND(J29,2)</f>
        <v>0.44</v>
      </c>
      <c r="K30" s="46">
        <f t="shared" si="4"/>
        <v>0.48</v>
      </c>
      <c r="L30" s="59">
        <f t="shared" si="4"/>
        <v>13</v>
      </c>
      <c r="M30" s="59">
        <f t="shared" si="4"/>
        <v>0.57</v>
      </c>
      <c r="N30" s="59">
        <f t="shared" si="4"/>
        <v>0.48</v>
      </c>
      <c r="O30" s="59">
        <f t="shared" si="4"/>
        <v>0.43</v>
      </c>
      <c r="P30" s="59">
        <f t="shared" si="4"/>
        <v>0.31</v>
      </c>
      <c r="Q30" s="59">
        <f t="shared" si="4"/>
        <v>2</v>
      </c>
      <c r="R30" s="59">
        <f t="shared" si="4"/>
        <v>3.59</v>
      </c>
      <c r="S30" s="59">
        <f t="shared" si="4"/>
        <v>0.79</v>
      </c>
      <c r="T30" s="59">
        <f t="shared" si="4"/>
        <v>0.1</v>
      </c>
      <c r="U30" s="59">
        <f t="shared" si="4"/>
        <v>1.06</v>
      </c>
      <c r="V30" s="59">
        <f t="shared" si="4"/>
        <v>0.2</v>
      </c>
      <c r="W30" s="59">
        <f t="shared" si="4"/>
        <v>0.29</v>
      </c>
      <c r="X30" s="59">
        <f t="shared" si="4"/>
        <v>0.1</v>
      </c>
      <c r="Y30" s="59">
        <v>3</v>
      </c>
      <c r="Z30" s="132"/>
    </row>
    <row r="31" ht="15.6" spans="1:26">
      <c r="A31" s="43" t="s">
        <v>41</v>
      </c>
      <c r="B31" s="44"/>
      <c r="C31" s="45">
        <v>80</v>
      </c>
      <c r="D31" s="47">
        <v>800</v>
      </c>
      <c r="E31" s="47">
        <v>85</v>
      </c>
      <c r="F31" s="46">
        <v>88</v>
      </c>
      <c r="G31" s="47">
        <v>1400</v>
      </c>
      <c r="H31" s="47">
        <v>62.37</v>
      </c>
      <c r="I31" s="47">
        <v>39.5</v>
      </c>
      <c r="J31" s="46">
        <v>400</v>
      </c>
      <c r="K31" s="46">
        <v>60</v>
      </c>
      <c r="L31" s="59">
        <v>30</v>
      </c>
      <c r="M31" s="46">
        <v>52</v>
      </c>
      <c r="N31" s="59">
        <v>80</v>
      </c>
      <c r="O31" s="59">
        <v>250</v>
      </c>
      <c r="P31" s="59">
        <v>220</v>
      </c>
      <c r="Q31" s="46">
        <v>40</v>
      </c>
      <c r="R31" s="46">
        <v>253</v>
      </c>
      <c r="S31" s="59">
        <v>115</v>
      </c>
      <c r="T31" s="59">
        <v>400</v>
      </c>
      <c r="U31" s="59">
        <v>132</v>
      </c>
      <c r="V31" s="59">
        <v>85</v>
      </c>
      <c r="W31" s="59">
        <v>110</v>
      </c>
      <c r="X31" s="59">
        <v>100</v>
      </c>
      <c r="Y31" s="59">
        <v>6</v>
      </c>
      <c r="Z31" s="132"/>
    </row>
    <row r="32" ht="16.35" spans="1:26">
      <c r="A32" s="48" t="s">
        <v>42</v>
      </c>
      <c r="B32" s="49"/>
      <c r="C32" s="112">
        <f t="shared" ref="C32:I32" si="5">C31*C30</f>
        <v>480</v>
      </c>
      <c r="D32" s="112">
        <f t="shared" si="5"/>
        <v>416</v>
      </c>
      <c r="E32" s="112">
        <f t="shared" si="5"/>
        <v>93.5</v>
      </c>
      <c r="F32" s="112">
        <f t="shared" si="5"/>
        <v>69.52</v>
      </c>
      <c r="G32" s="112">
        <f t="shared" si="5"/>
        <v>42</v>
      </c>
      <c r="H32" s="112">
        <f t="shared" si="5"/>
        <v>53.0145</v>
      </c>
      <c r="I32" s="112">
        <f t="shared" si="5"/>
        <v>48.585</v>
      </c>
      <c r="J32" s="112">
        <f t="shared" ref="J32:AA32" si="6">J31*J30</f>
        <v>176</v>
      </c>
      <c r="K32" s="112">
        <f t="shared" si="6"/>
        <v>28.8</v>
      </c>
      <c r="L32" s="112">
        <f t="shared" si="6"/>
        <v>390</v>
      </c>
      <c r="M32" s="112">
        <f t="shared" si="6"/>
        <v>29.64</v>
      </c>
      <c r="N32" s="112">
        <f t="shared" si="6"/>
        <v>38.4</v>
      </c>
      <c r="O32" s="112">
        <f t="shared" si="6"/>
        <v>107.5</v>
      </c>
      <c r="P32" s="112">
        <f t="shared" si="6"/>
        <v>68.2</v>
      </c>
      <c r="Q32" s="112">
        <f t="shared" si="6"/>
        <v>80</v>
      </c>
      <c r="R32" s="112">
        <f t="shared" si="6"/>
        <v>908.27</v>
      </c>
      <c r="S32" s="112">
        <f t="shared" si="6"/>
        <v>90.85</v>
      </c>
      <c r="T32" s="112">
        <f t="shared" si="6"/>
        <v>40</v>
      </c>
      <c r="U32" s="112">
        <f t="shared" si="6"/>
        <v>139.92</v>
      </c>
      <c r="V32" s="112">
        <f t="shared" si="6"/>
        <v>17</v>
      </c>
      <c r="W32" s="112">
        <f t="shared" si="6"/>
        <v>31.9</v>
      </c>
      <c r="X32" s="112">
        <f t="shared" si="6"/>
        <v>10</v>
      </c>
      <c r="Y32" s="112">
        <f t="shared" si="6"/>
        <v>18</v>
      </c>
      <c r="Z32" s="112">
        <f>SUM(C32:Y32)</f>
        <v>3377.0995</v>
      </c>
    </row>
    <row r="33" ht="15.6" spans="1:26">
      <c r="A33" s="51"/>
      <c r="B33" s="51"/>
      <c r="C33" s="52"/>
      <c r="D33" s="52"/>
      <c r="E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>
        <f>Z32/Z2</f>
        <v>140.712479166667</v>
      </c>
    </row>
    <row r="34" customFormat="1" ht="27" customHeight="1" spans="2:2">
      <c r="B34" s="53" t="s">
        <v>173</v>
      </c>
    </row>
    <row r="35" customFormat="1" ht="27" customHeight="1" spans="2:2">
      <c r="B35" s="53" t="s">
        <v>174</v>
      </c>
    </row>
    <row r="36" customFormat="1" ht="27" customHeight="1" spans="2:2">
      <c r="B36" s="53" t="s">
        <v>175</v>
      </c>
    </row>
  </sheetData>
  <mergeCells count="38">
    <mergeCell ref="A1:Z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3"/>
    <mergeCell ref="A24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Z9:Z27"/>
  </mergeCells>
  <pageMargins left="0.0784722222222222" right="0.196527777777778" top="1.05069444444444" bottom="1.05069444444444" header="0.708333333333333" footer="0.786805555555556"/>
  <pageSetup paperSize="9" scale="83" orientation="landscape" useFirstPageNumber="1" horizontalDpi="300" verticalDpi="3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Z37"/>
  <sheetViews>
    <sheetView workbookViewId="0">
      <pane ySplit="7" topLeftCell="A17" activePane="bottomLeft" state="frozen"/>
      <selection/>
      <selection pane="bottomLeft" activeCell="A30" sqref="$A30:$XFD30"/>
    </sheetView>
  </sheetViews>
  <sheetFormatPr defaultColWidth="11.537037037037" defaultRowHeight="13.2"/>
  <cols>
    <col min="1" max="1" width="6.33333333333333" customWidth="1"/>
    <col min="2" max="2" width="25.6666666666667" customWidth="1"/>
    <col min="3" max="3" width="6.66666666666667" customWidth="1"/>
    <col min="4" max="4" width="6.44444444444444" customWidth="1"/>
    <col min="5" max="5" width="5.77777777777778" customWidth="1"/>
    <col min="6" max="7" width="6.33333333333333" customWidth="1"/>
    <col min="8" max="8" width="6.11111111111111" customWidth="1"/>
    <col min="9" max="9" width="7" customWidth="1"/>
    <col min="10" max="11" width="5.44444444444444" customWidth="1"/>
    <col min="12" max="12" width="6.33333333333333" customWidth="1"/>
    <col min="13" max="13" width="6.22222222222222" customWidth="1"/>
    <col min="14" max="14" width="6.11111111111111" customWidth="1"/>
    <col min="15" max="15" width="6.44444444444444" customWidth="1"/>
    <col min="16" max="16" width="6.11111111111111" customWidth="1"/>
    <col min="17" max="17" width="6.22222222222222" customWidth="1"/>
    <col min="18" max="20" width="6.44444444444444" customWidth="1"/>
    <col min="21" max="22" width="6.11111111111111" customWidth="1"/>
    <col min="23" max="23" width="5.66666666666667" customWidth="1"/>
    <col min="24" max="24" width="5.11111111111111" customWidth="1"/>
    <col min="25" max="25" width="5.66666666666667" customWidth="1"/>
    <col min="26" max="26" width="8.77777777777778" customWidth="1"/>
  </cols>
  <sheetData>
    <row r="1" s="1" customFormat="1" ht="43" customHeight="1" spans="1:1">
      <c r="A1" s="1" t="s">
        <v>0</v>
      </c>
    </row>
    <row r="2" customHeight="1" spans="1:26">
      <c r="A2" s="2"/>
      <c r="B2" s="98" t="s">
        <v>176</v>
      </c>
      <c r="C2" s="99" t="s">
        <v>2</v>
      </c>
      <c r="D2" s="4" t="s">
        <v>3</v>
      </c>
      <c r="E2" s="4" t="s">
        <v>4</v>
      </c>
      <c r="F2" s="4" t="s">
        <v>80</v>
      </c>
      <c r="G2" s="4" t="s">
        <v>48</v>
      </c>
      <c r="H2" s="4" t="s">
        <v>125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6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50</v>
      </c>
      <c r="S2" s="4" t="s">
        <v>79</v>
      </c>
      <c r="T2" s="4" t="s">
        <v>20</v>
      </c>
      <c r="U2" s="4" t="s">
        <v>17</v>
      </c>
      <c r="V2" s="4" t="s">
        <v>16</v>
      </c>
      <c r="W2" s="4" t="s">
        <v>55</v>
      </c>
      <c r="X2" s="4" t="s">
        <v>57</v>
      </c>
      <c r="Y2" s="4" t="s">
        <v>99</v>
      </c>
      <c r="Z2" s="119">
        <v>27</v>
      </c>
    </row>
    <row r="3" spans="1:26">
      <c r="A3" s="5"/>
      <c r="B3" s="100"/>
      <c r="C3" s="10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120"/>
    </row>
    <row r="4" spans="1:26">
      <c r="A4" s="5"/>
      <c r="B4" s="100"/>
      <c r="C4" s="10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120"/>
    </row>
    <row r="5" ht="12" customHeight="1" spans="1:26">
      <c r="A5" s="5"/>
      <c r="B5" s="100"/>
      <c r="C5" s="10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120"/>
    </row>
    <row r="6" spans="1:26">
      <c r="A6" s="5"/>
      <c r="B6" s="100"/>
      <c r="C6" s="10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120"/>
    </row>
    <row r="7" ht="28" customHeight="1" spans="1:26">
      <c r="A7" s="8"/>
      <c r="B7" s="102"/>
      <c r="C7" s="103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21"/>
    </row>
    <row r="8" ht="15" customHeight="1" spans="1:26">
      <c r="A8" s="11"/>
      <c r="B8" s="63"/>
      <c r="C8" s="104">
        <v>1</v>
      </c>
      <c r="D8" s="105">
        <v>2</v>
      </c>
      <c r="E8" s="105">
        <v>3</v>
      </c>
      <c r="F8" s="104">
        <v>4</v>
      </c>
      <c r="G8" s="105">
        <v>5</v>
      </c>
      <c r="H8" s="105">
        <v>6</v>
      </c>
      <c r="I8" s="104">
        <v>7</v>
      </c>
      <c r="J8" s="105">
        <v>8</v>
      </c>
      <c r="K8" s="105">
        <v>9</v>
      </c>
      <c r="L8" s="104">
        <v>10</v>
      </c>
      <c r="M8" s="105">
        <v>11</v>
      </c>
      <c r="N8" s="105">
        <v>12</v>
      </c>
      <c r="O8" s="104">
        <v>13</v>
      </c>
      <c r="P8" s="105">
        <v>14</v>
      </c>
      <c r="Q8" s="105">
        <v>15</v>
      </c>
      <c r="R8" s="104">
        <v>16</v>
      </c>
      <c r="S8" s="105">
        <v>17</v>
      </c>
      <c r="T8" s="105">
        <v>18</v>
      </c>
      <c r="U8" s="104">
        <v>19</v>
      </c>
      <c r="V8" s="105">
        <v>20</v>
      </c>
      <c r="W8" s="105">
        <v>21</v>
      </c>
      <c r="X8" s="104">
        <v>22</v>
      </c>
      <c r="Y8" s="105">
        <v>23</v>
      </c>
      <c r="Z8" s="122" t="s">
        <v>23</v>
      </c>
    </row>
    <row r="9" spans="1:26">
      <c r="A9" s="106" t="s">
        <v>24</v>
      </c>
      <c r="B9" s="15" t="s">
        <v>177</v>
      </c>
      <c r="C9" s="16">
        <v>0.1564</v>
      </c>
      <c r="D9" s="17"/>
      <c r="E9" s="17">
        <v>0.0052</v>
      </c>
      <c r="F9" s="17">
        <v>0.014</v>
      </c>
      <c r="G9" s="17"/>
      <c r="H9" s="17"/>
      <c r="I9" s="90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90"/>
      <c r="X9" s="91"/>
      <c r="Y9" s="91"/>
      <c r="Z9" s="65" t="s">
        <v>136</v>
      </c>
    </row>
    <row r="10" spans="1:26">
      <c r="A10" s="107"/>
      <c r="B10" s="19" t="s">
        <v>60</v>
      </c>
      <c r="C10" s="20"/>
      <c r="D10" s="21"/>
      <c r="E10" s="21">
        <v>0.007</v>
      </c>
      <c r="F10" s="21"/>
      <c r="G10" s="21"/>
      <c r="H10" s="21"/>
      <c r="I10" s="113">
        <v>0.00055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113"/>
      <c r="X10" s="116"/>
      <c r="Y10" s="116"/>
      <c r="Z10" s="67"/>
    </row>
    <row r="11" spans="1:26">
      <c r="A11" s="107"/>
      <c r="B11" s="22" t="s">
        <v>28</v>
      </c>
      <c r="C11" s="20"/>
      <c r="D11" s="21">
        <v>0.0098</v>
      </c>
      <c r="E11" s="21"/>
      <c r="F11" s="21"/>
      <c r="G11" s="21"/>
      <c r="H11" s="21"/>
      <c r="I11" s="113"/>
      <c r="J11" s="21">
        <v>0.0354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113"/>
      <c r="X11" s="116"/>
      <c r="Y11" s="116"/>
      <c r="Z11" s="67"/>
    </row>
    <row r="12" spans="1:26">
      <c r="A12" s="107"/>
      <c r="B12" s="19"/>
      <c r="C12" s="20"/>
      <c r="D12" s="21"/>
      <c r="E12" s="21"/>
      <c r="F12" s="21"/>
      <c r="G12" s="21"/>
      <c r="H12" s="21"/>
      <c r="I12" s="113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13"/>
      <c r="X12" s="116"/>
      <c r="Y12" s="116"/>
      <c r="Z12" s="67"/>
    </row>
    <row r="13" ht="13.95" spans="1:26">
      <c r="A13" s="108"/>
      <c r="B13" s="24"/>
      <c r="C13" s="25"/>
      <c r="D13" s="26"/>
      <c r="E13" s="26"/>
      <c r="F13" s="26"/>
      <c r="G13" s="26"/>
      <c r="H13" s="26"/>
      <c r="I13" s="114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114"/>
      <c r="X13" s="117"/>
      <c r="Y13" s="117"/>
      <c r="Z13" s="67"/>
    </row>
    <row r="14" spans="1:26">
      <c r="A14" s="106" t="s">
        <v>29</v>
      </c>
      <c r="B14" s="15" t="s">
        <v>125</v>
      </c>
      <c r="C14" s="16"/>
      <c r="D14" s="17"/>
      <c r="E14" s="17"/>
      <c r="F14" s="17"/>
      <c r="G14" s="17"/>
      <c r="H14" s="17">
        <v>0.1014</v>
      </c>
      <c r="I14" s="90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90"/>
      <c r="X14" s="91"/>
      <c r="Y14" s="91"/>
      <c r="Z14" s="67"/>
    </row>
    <row r="15" spans="1:26">
      <c r="A15" s="107"/>
      <c r="B15" s="19"/>
      <c r="C15" s="20"/>
      <c r="D15" s="21"/>
      <c r="E15" s="21"/>
      <c r="F15" s="21"/>
      <c r="G15" s="21"/>
      <c r="H15" s="21"/>
      <c r="I15" s="113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113"/>
      <c r="X15" s="116"/>
      <c r="Y15" s="116"/>
      <c r="Z15" s="67"/>
    </row>
    <row r="16" spans="1:26">
      <c r="A16" s="107"/>
      <c r="B16" s="19"/>
      <c r="C16" s="20"/>
      <c r="D16" s="21"/>
      <c r="E16" s="21"/>
      <c r="F16" s="21"/>
      <c r="G16" s="21"/>
      <c r="H16" s="21"/>
      <c r="I16" s="113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113"/>
      <c r="X16" s="116"/>
      <c r="Y16" s="116"/>
      <c r="Z16" s="67"/>
    </row>
    <row r="17" ht="13.95" spans="1:26">
      <c r="A17" s="108"/>
      <c r="B17" s="24"/>
      <c r="C17" s="29"/>
      <c r="D17" s="30"/>
      <c r="E17" s="30"/>
      <c r="F17" s="30"/>
      <c r="G17" s="30"/>
      <c r="H17" s="30"/>
      <c r="I17" s="115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115"/>
      <c r="X17" s="118"/>
      <c r="Y17" s="118"/>
      <c r="Z17" s="67"/>
    </row>
    <row r="18" spans="1:26">
      <c r="A18" s="109" t="s">
        <v>30</v>
      </c>
      <c r="B18" s="32" t="s">
        <v>178</v>
      </c>
      <c r="C18" s="16"/>
      <c r="D18" s="17"/>
      <c r="E18" s="17"/>
      <c r="F18" s="17"/>
      <c r="G18" s="17"/>
      <c r="H18" s="17"/>
      <c r="I18" s="90"/>
      <c r="J18" s="17"/>
      <c r="K18" s="17"/>
      <c r="L18" s="17"/>
      <c r="M18" s="17"/>
      <c r="N18" s="17"/>
      <c r="O18" s="17">
        <v>0.0104</v>
      </c>
      <c r="P18" s="17">
        <v>0.01</v>
      </c>
      <c r="Q18" s="17">
        <v>0.0023</v>
      </c>
      <c r="R18" s="17">
        <v>0.0722</v>
      </c>
      <c r="S18" s="17">
        <v>0.015</v>
      </c>
      <c r="T18" s="17"/>
      <c r="U18" s="17"/>
      <c r="V18" s="17"/>
      <c r="W18" s="90"/>
      <c r="X18" s="91"/>
      <c r="Y18" s="91"/>
      <c r="Z18" s="67"/>
    </row>
    <row r="19" ht="25" customHeight="1" spans="1:26">
      <c r="A19" s="110"/>
      <c r="B19" s="34" t="s">
        <v>127</v>
      </c>
      <c r="C19" s="20"/>
      <c r="D19" s="21"/>
      <c r="E19" s="21"/>
      <c r="F19" s="21"/>
      <c r="G19" s="21"/>
      <c r="H19" s="21"/>
      <c r="I19" s="113"/>
      <c r="J19" s="21">
        <v>0.0124</v>
      </c>
      <c r="K19" s="21"/>
      <c r="L19" s="21"/>
      <c r="M19" s="21">
        <v>0.08144</v>
      </c>
      <c r="N19" s="21"/>
      <c r="O19" s="21">
        <v>0.012</v>
      </c>
      <c r="P19" s="21">
        <v>0.015</v>
      </c>
      <c r="Q19" s="21">
        <v>0.0044</v>
      </c>
      <c r="R19" s="21"/>
      <c r="S19" s="21"/>
      <c r="T19" s="21"/>
      <c r="U19" s="21"/>
      <c r="V19" s="21">
        <v>0.004</v>
      </c>
      <c r="W19" s="113">
        <v>1</v>
      </c>
      <c r="X19" s="116"/>
      <c r="Y19" s="116"/>
      <c r="Z19" s="67"/>
    </row>
    <row r="20" spans="1:26">
      <c r="A20" s="110"/>
      <c r="B20" s="34" t="s">
        <v>128</v>
      </c>
      <c r="C20" s="20">
        <v>0.04</v>
      </c>
      <c r="D20" s="21">
        <v>0.005</v>
      </c>
      <c r="E20" s="21"/>
      <c r="F20" s="21"/>
      <c r="G20" s="21"/>
      <c r="H20" s="21"/>
      <c r="I20" s="113"/>
      <c r="J20" s="21"/>
      <c r="K20" s="21"/>
      <c r="L20" s="21"/>
      <c r="M20" s="21"/>
      <c r="N20" s="21">
        <v>0.1874</v>
      </c>
      <c r="O20" s="21"/>
      <c r="P20" s="21"/>
      <c r="Q20" s="21"/>
      <c r="R20" s="21"/>
      <c r="S20" s="21"/>
      <c r="T20" s="21"/>
      <c r="U20" s="21"/>
      <c r="V20" s="21"/>
      <c r="W20" s="113"/>
      <c r="X20" s="116"/>
      <c r="Y20" s="116"/>
      <c r="Z20" s="67"/>
    </row>
    <row r="21" spans="1:26">
      <c r="A21" s="110"/>
      <c r="B21" s="34" t="s">
        <v>34</v>
      </c>
      <c r="C21" s="20"/>
      <c r="D21" s="21"/>
      <c r="E21" s="21">
        <v>0.00833</v>
      </c>
      <c r="F21" s="21"/>
      <c r="G21" s="21"/>
      <c r="H21" s="21"/>
      <c r="I21" s="113"/>
      <c r="J21" s="21"/>
      <c r="K21" s="21"/>
      <c r="L21" s="21">
        <v>0.0184</v>
      </c>
      <c r="M21" s="21"/>
      <c r="N21" s="21"/>
      <c r="O21" s="21"/>
      <c r="P21" s="21"/>
      <c r="Q21" s="21"/>
      <c r="R21" s="21"/>
      <c r="S21" s="21"/>
      <c r="T21" s="21"/>
      <c r="U21" s="21">
        <v>0.015</v>
      </c>
      <c r="V21" s="21"/>
      <c r="W21" s="113"/>
      <c r="X21" s="116"/>
      <c r="Y21" s="116"/>
      <c r="Z21" s="67"/>
    </row>
    <row r="22" spans="1:26">
      <c r="A22" s="110"/>
      <c r="B22" s="22" t="s">
        <v>35</v>
      </c>
      <c r="C22" s="20"/>
      <c r="D22" s="21"/>
      <c r="E22" s="21"/>
      <c r="F22" s="21"/>
      <c r="G22" s="21"/>
      <c r="H22" s="21"/>
      <c r="I22" s="113"/>
      <c r="J22" s="21"/>
      <c r="K22" s="21">
        <v>0.0533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113"/>
      <c r="X22" s="116"/>
      <c r="Y22" s="116"/>
      <c r="Z22" s="67"/>
    </row>
    <row r="23" ht="13.95" spans="1:26">
      <c r="A23" s="111"/>
      <c r="B23" s="37"/>
      <c r="C23" s="25"/>
      <c r="D23" s="26"/>
      <c r="E23" s="26"/>
      <c r="F23" s="26"/>
      <c r="G23" s="26"/>
      <c r="H23" s="26"/>
      <c r="I23" s="114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114"/>
      <c r="X23" s="117"/>
      <c r="Y23" s="117"/>
      <c r="Z23" s="67"/>
    </row>
    <row r="24" spans="1:26">
      <c r="A24" s="109" t="s">
        <v>36</v>
      </c>
      <c r="B24" s="15" t="s">
        <v>64</v>
      </c>
      <c r="C24" s="16">
        <v>0.0134</v>
      </c>
      <c r="D24" s="17">
        <v>0.0024</v>
      </c>
      <c r="E24" s="17">
        <v>0.01</v>
      </c>
      <c r="F24" s="17"/>
      <c r="G24" s="17"/>
      <c r="H24" s="17"/>
      <c r="I24" s="90"/>
      <c r="J24" s="17"/>
      <c r="K24" s="17"/>
      <c r="L24" s="17"/>
      <c r="M24" s="17"/>
      <c r="N24" s="17"/>
      <c r="O24" s="17"/>
      <c r="P24" s="17"/>
      <c r="Q24" s="17">
        <v>0.0024</v>
      </c>
      <c r="R24" s="17"/>
      <c r="S24" s="17"/>
      <c r="T24" s="17">
        <v>0.0413</v>
      </c>
      <c r="U24" s="17"/>
      <c r="V24" s="17"/>
      <c r="W24" s="90">
        <v>4</v>
      </c>
      <c r="X24" s="91"/>
      <c r="Y24" s="91">
        <v>3</v>
      </c>
      <c r="Z24" s="67"/>
    </row>
    <row r="25" spans="1:26">
      <c r="A25" s="110"/>
      <c r="B25" s="19" t="s">
        <v>65</v>
      </c>
      <c r="C25" s="20">
        <v>0.1604</v>
      </c>
      <c r="D25" s="21"/>
      <c r="E25" s="21">
        <v>0.0072</v>
      </c>
      <c r="F25" s="21"/>
      <c r="G25" s="21">
        <v>0.003</v>
      </c>
      <c r="H25" s="21"/>
      <c r="I25" s="113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113"/>
      <c r="X25" s="116"/>
      <c r="Y25" s="116"/>
      <c r="Z25" s="67"/>
    </row>
    <row r="26" spans="1:26">
      <c r="A26" s="110"/>
      <c r="B26" s="19"/>
      <c r="C26" s="20"/>
      <c r="D26" s="21"/>
      <c r="E26" s="21"/>
      <c r="F26" s="21"/>
      <c r="G26" s="21"/>
      <c r="H26" s="21"/>
      <c r="I26" s="113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113"/>
      <c r="X26" s="116"/>
      <c r="Y26" s="116"/>
      <c r="Z26" s="67"/>
    </row>
    <row r="27" spans="1:26">
      <c r="A27" s="110"/>
      <c r="B27" s="28"/>
      <c r="C27" s="29"/>
      <c r="D27" s="30"/>
      <c r="E27" s="30"/>
      <c r="F27" s="30"/>
      <c r="G27" s="30"/>
      <c r="H27" s="30"/>
      <c r="I27" s="115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115"/>
      <c r="X27" s="118"/>
      <c r="Y27" s="118"/>
      <c r="Z27" s="67"/>
    </row>
    <row r="28" ht="13.95" spans="1:26">
      <c r="A28" s="111"/>
      <c r="B28" s="24"/>
      <c r="C28" s="25"/>
      <c r="D28" s="26"/>
      <c r="E28" s="26"/>
      <c r="F28" s="26"/>
      <c r="G28" s="26"/>
      <c r="H28" s="26"/>
      <c r="I28" s="114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114"/>
      <c r="X28" s="117">
        <v>1</v>
      </c>
      <c r="Y28" s="117"/>
      <c r="Z28" s="67"/>
    </row>
    <row r="29" ht="16.35" spans="1:26">
      <c r="A29" s="41" t="s">
        <v>39</v>
      </c>
      <c r="B29" s="42"/>
      <c r="C29" s="16">
        <f>SUM(C9:C28)</f>
        <v>0.3702</v>
      </c>
      <c r="D29" s="17">
        <f>SUM(D9:D28)</f>
        <v>0.0172</v>
      </c>
      <c r="E29" s="17">
        <f>SUM(E9:E28)</f>
        <v>0.03773</v>
      </c>
      <c r="F29" s="17">
        <f>SUM(F9:F28)</f>
        <v>0.014</v>
      </c>
      <c r="G29" s="17">
        <f t="shared" ref="G29:V29" si="0">SUM(G9:G28)</f>
        <v>0.003</v>
      </c>
      <c r="H29" s="17">
        <f t="shared" si="0"/>
        <v>0.1014</v>
      </c>
      <c r="I29" s="90">
        <f t="shared" si="0"/>
        <v>0.00055</v>
      </c>
      <c r="J29" s="17">
        <f t="shared" si="0"/>
        <v>0.0478</v>
      </c>
      <c r="K29" s="17">
        <f t="shared" si="0"/>
        <v>0.0533</v>
      </c>
      <c r="L29" s="17">
        <f t="shared" si="0"/>
        <v>0.0184</v>
      </c>
      <c r="M29" s="17">
        <f t="shared" si="0"/>
        <v>0.08144</v>
      </c>
      <c r="N29" s="17">
        <f t="shared" si="0"/>
        <v>0.1874</v>
      </c>
      <c r="O29" s="17">
        <f t="shared" si="0"/>
        <v>0.0224</v>
      </c>
      <c r="P29" s="17">
        <f t="shared" si="0"/>
        <v>0.025</v>
      </c>
      <c r="Q29" s="17">
        <f t="shared" si="0"/>
        <v>0.0091</v>
      </c>
      <c r="R29" s="17">
        <f t="shared" si="0"/>
        <v>0.0722</v>
      </c>
      <c r="S29" s="17">
        <f t="shared" si="0"/>
        <v>0.015</v>
      </c>
      <c r="T29" s="17">
        <f t="shared" si="0"/>
        <v>0.0413</v>
      </c>
      <c r="U29" s="17">
        <f t="shared" si="0"/>
        <v>0.015</v>
      </c>
      <c r="V29" s="17">
        <f t="shared" si="0"/>
        <v>0.004</v>
      </c>
      <c r="W29" s="17">
        <v>5</v>
      </c>
      <c r="X29" s="17">
        <v>1</v>
      </c>
      <c r="Y29" s="17">
        <v>3</v>
      </c>
      <c r="Z29" s="70"/>
    </row>
    <row r="30" ht="15.6" hidden="1" spans="1:26">
      <c r="A30" s="43" t="s">
        <v>40</v>
      </c>
      <c r="B30" s="44"/>
      <c r="C30" s="87">
        <f>27*C29</f>
        <v>9.9954</v>
      </c>
      <c r="D30" s="87">
        <f>27*D29</f>
        <v>0.4644</v>
      </c>
      <c r="E30" s="87">
        <f>27*E29</f>
        <v>1.01871</v>
      </c>
      <c r="F30" s="87">
        <f>27*F29</f>
        <v>0.378</v>
      </c>
      <c r="G30" s="87">
        <f t="shared" ref="G30:Z30" si="1">27*G29</f>
        <v>0.081</v>
      </c>
      <c r="H30" s="87">
        <v>14</v>
      </c>
      <c r="I30" s="87">
        <f t="shared" si="1"/>
        <v>0.01485</v>
      </c>
      <c r="J30" s="87">
        <f t="shared" si="1"/>
        <v>1.2906</v>
      </c>
      <c r="K30" s="87">
        <f t="shared" si="1"/>
        <v>1.4391</v>
      </c>
      <c r="L30" s="87">
        <f t="shared" si="1"/>
        <v>0.4968</v>
      </c>
      <c r="M30" s="87">
        <f t="shared" si="1"/>
        <v>2.19888</v>
      </c>
      <c r="N30" s="87">
        <f t="shared" si="1"/>
        <v>5.0598</v>
      </c>
      <c r="O30" s="87">
        <f t="shared" si="1"/>
        <v>0.6048</v>
      </c>
      <c r="P30" s="87">
        <f t="shared" si="1"/>
        <v>0.675</v>
      </c>
      <c r="Q30" s="87">
        <f t="shared" si="1"/>
        <v>0.2457</v>
      </c>
      <c r="R30" s="87">
        <f t="shared" si="1"/>
        <v>1.9494</v>
      </c>
      <c r="S30" s="87">
        <f t="shared" si="1"/>
        <v>0.405</v>
      </c>
      <c r="T30" s="87">
        <f t="shared" si="1"/>
        <v>1.1151</v>
      </c>
      <c r="U30" s="87">
        <f t="shared" si="1"/>
        <v>0.405</v>
      </c>
      <c r="V30" s="87">
        <f t="shared" si="1"/>
        <v>0.108</v>
      </c>
      <c r="W30" s="87">
        <v>5</v>
      </c>
      <c r="X30" s="87">
        <v>1</v>
      </c>
      <c r="Y30" s="87">
        <v>3</v>
      </c>
      <c r="Z30" s="123"/>
    </row>
    <row r="31" ht="15.6" spans="1:26">
      <c r="A31" s="43" t="s">
        <v>40</v>
      </c>
      <c r="B31" s="44"/>
      <c r="C31" s="45">
        <f>ROUND(C30,2)</f>
        <v>10</v>
      </c>
      <c r="D31" s="46">
        <f>ROUND(D30,2)</f>
        <v>0.46</v>
      </c>
      <c r="E31" s="46">
        <f>ROUND(E30,2)</f>
        <v>1.02</v>
      </c>
      <c r="F31" s="46">
        <f>ROUND(F30,2)</f>
        <v>0.38</v>
      </c>
      <c r="G31" s="46">
        <f t="shared" ref="G31:V31" si="2">ROUND(G30,2)</f>
        <v>0.08</v>
      </c>
      <c r="H31" s="46">
        <f t="shared" si="2"/>
        <v>14</v>
      </c>
      <c r="I31" s="46">
        <f t="shared" si="2"/>
        <v>0.01</v>
      </c>
      <c r="J31" s="46">
        <f t="shared" si="2"/>
        <v>1.29</v>
      </c>
      <c r="K31" s="46">
        <f t="shared" si="2"/>
        <v>1.44</v>
      </c>
      <c r="L31" s="46">
        <f t="shared" si="2"/>
        <v>0.5</v>
      </c>
      <c r="M31" s="46">
        <f t="shared" si="2"/>
        <v>2.2</v>
      </c>
      <c r="N31" s="59">
        <f t="shared" si="2"/>
        <v>5.06</v>
      </c>
      <c r="O31" s="59">
        <f t="shared" si="2"/>
        <v>0.6</v>
      </c>
      <c r="P31" s="59">
        <f t="shared" si="2"/>
        <v>0.68</v>
      </c>
      <c r="Q31" s="59">
        <f t="shared" si="2"/>
        <v>0.25</v>
      </c>
      <c r="R31" s="59">
        <f t="shared" si="2"/>
        <v>1.95</v>
      </c>
      <c r="S31" s="59">
        <f t="shared" si="2"/>
        <v>0.41</v>
      </c>
      <c r="T31" s="59">
        <f t="shared" si="2"/>
        <v>1.12</v>
      </c>
      <c r="U31" s="59">
        <f t="shared" si="2"/>
        <v>0.41</v>
      </c>
      <c r="V31" s="59">
        <f t="shared" si="2"/>
        <v>0.11</v>
      </c>
      <c r="W31" s="59">
        <v>5</v>
      </c>
      <c r="X31" s="59">
        <v>1</v>
      </c>
      <c r="Y31" s="59">
        <v>3</v>
      </c>
      <c r="Z31" s="72"/>
    </row>
    <row r="32" ht="15.6" spans="1:26">
      <c r="A32" s="43" t="s">
        <v>41</v>
      </c>
      <c r="B32" s="44"/>
      <c r="C32" s="45">
        <v>80</v>
      </c>
      <c r="D32" s="47">
        <v>800</v>
      </c>
      <c r="E32" s="47">
        <v>85</v>
      </c>
      <c r="F32" s="46">
        <v>115</v>
      </c>
      <c r="G32" s="46">
        <v>770</v>
      </c>
      <c r="H32" s="46">
        <v>30</v>
      </c>
      <c r="I32" s="47">
        <v>1400</v>
      </c>
      <c r="J32" s="47">
        <v>62.37</v>
      </c>
      <c r="K32" s="47">
        <v>39.5</v>
      </c>
      <c r="L32" s="46">
        <v>250</v>
      </c>
      <c r="M32" s="46">
        <v>125</v>
      </c>
      <c r="N32" s="46">
        <v>40</v>
      </c>
      <c r="O32" s="46">
        <v>52</v>
      </c>
      <c r="P32" s="59">
        <v>80</v>
      </c>
      <c r="Q32" s="59">
        <v>220</v>
      </c>
      <c r="R32" s="46">
        <v>253</v>
      </c>
      <c r="S32" s="59">
        <v>133</v>
      </c>
      <c r="T32" s="59">
        <v>85</v>
      </c>
      <c r="U32" s="59">
        <v>110</v>
      </c>
      <c r="V32" s="59">
        <v>400</v>
      </c>
      <c r="W32" s="59">
        <v>6</v>
      </c>
      <c r="X32" s="92">
        <v>18</v>
      </c>
      <c r="Y32" s="92">
        <v>2.7</v>
      </c>
      <c r="Z32" s="19"/>
    </row>
    <row r="33" ht="16.35" spans="1:26">
      <c r="A33" s="48" t="s">
        <v>42</v>
      </c>
      <c r="B33" s="49"/>
      <c r="C33" s="112">
        <f>C31*C32</f>
        <v>800</v>
      </c>
      <c r="D33" s="112">
        <f>D31*D32</f>
        <v>368</v>
      </c>
      <c r="E33" s="112">
        <f>E31*E32</f>
        <v>86.7</v>
      </c>
      <c r="F33" s="112">
        <f>F31*F32</f>
        <v>43.7</v>
      </c>
      <c r="G33" s="112">
        <f t="shared" ref="G33:Z33" si="3">G31*G32</f>
        <v>61.6</v>
      </c>
      <c r="H33" s="112">
        <f t="shared" si="3"/>
        <v>420</v>
      </c>
      <c r="I33" s="112">
        <f t="shared" si="3"/>
        <v>14</v>
      </c>
      <c r="J33" s="112">
        <f t="shared" si="3"/>
        <v>80.4573</v>
      </c>
      <c r="K33" s="112">
        <f t="shared" si="3"/>
        <v>56.88</v>
      </c>
      <c r="L33" s="112">
        <f t="shared" si="3"/>
        <v>125</v>
      </c>
      <c r="M33" s="112">
        <f t="shared" si="3"/>
        <v>275</v>
      </c>
      <c r="N33" s="112">
        <f t="shared" si="3"/>
        <v>202.4</v>
      </c>
      <c r="O33" s="112">
        <f t="shared" si="3"/>
        <v>31.2</v>
      </c>
      <c r="P33" s="112">
        <f t="shared" si="3"/>
        <v>54.4</v>
      </c>
      <c r="Q33" s="112">
        <f t="shared" si="3"/>
        <v>55</v>
      </c>
      <c r="R33" s="112">
        <f t="shared" si="3"/>
        <v>493.35</v>
      </c>
      <c r="S33" s="112">
        <f t="shared" si="3"/>
        <v>54.53</v>
      </c>
      <c r="T33" s="112">
        <f t="shared" si="3"/>
        <v>95.2</v>
      </c>
      <c r="U33" s="112">
        <f t="shared" si="3"/>
        <v>45.1</v>
      </c>
      <c r="V33" s="112">
        <f t="shared" si="3"/>
        <v>44</v>
      </c>
      <c r="W33" s="112">
        <f t="shared" si="3"/>
        <v>30</v>
      </c>
      <c r="X33" s="112">
        <f t="shared" si="3"/>
        <v>18</v>
      </c>
      <c r="Y33" s="112">
        <f t="shared" si="3"/>
        <v>8.1</v>
      </c>
      <c r="Z33" s="73">
        <f>SUM(C33:Y33)</f>
        <v>3462.6173</v>
      </c>
    </row>
    <row r="34" ht="15.6" spans="1:26">
      <c r="A34" s="51"/>
      <c r="B34" s="51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52">
        <f>Z33/Z2</f>
        <v>128.245085185185</v>
      </c>
    </row>
    <row r="35" customFormat="1" ht="27" customHeight="1" spans="2:13">
      <c r="B35" s="53" t="s">
        <v>43</v>
      </c>
      <c r="M35" s="52"/>
    </row>
    <row r="36" customFormat="1" ht="27" customHeight="1" spans="2:13">
      <c r="B36" s="53" t="s">
        <v>66</v>
      </c>
      <c r="M36" s="52"/>
    </row>
    <row r="37" customFormat="1" ht="27" customHeight="1" spans="2:2">
      <c r="B37" s="53" t="s">
        <v>45</v>
      </c>
    </row>
  </sheetData>
  <mergeCells count="38">
    <mergeCell ref="A1:Z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Z9:Z29"/>
  </mergeCells>
  <pageMargins left="0.0784722222222222" right="0.196527777777778" top="1.05069444444444" bottom="1.05069444444444" header="0.708333333333333" footer="0.786805555555556"/>
  <pageSetup paperSize="9" scale="80" orientation="landscape" useFirstPageNumber="1" horizontalDpi="300" verticalDpi="3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AA36"/>
  <sheetViews>
    <sheetView workbookViewId="0">
      <pane ySplit="7" topLeftCell="A17" activePane="bottomLeft" state="frozen"/>
      <selection/>
      <selection pane="bottomLeft" activeCell="A29" sqref="$A29:$XFD29"/>
    </sheetView>
  </sheetViews>
  <sheetFormatPr defaultColWidth="11.537037037037" defaultRowHeight="13.2"/>
  <cols>
    <col min="1" max="1" width="6.33333333333333" customWidth="1"/>
    <col min="2" max="2" width="27.1111111111111" customWidth="1"/>
    <col min="3" max="3" width="6" customWidth="1"/>
    <col min="4" max="4" width="6.66666666666667" customWidth="1"/>
    <col min="5" max="5" width="6.22222222222222" customWidth="1"/>
    <col min="6" max="6" width="6.11111111111111" customWidth="1"/>
    <col min="7" max="7" width="7.33333333333333" style="74" customWidth="1"/>
    <col min="8" max="8" width="6.11111111111111" customWidth="1"/>
    <col min="9" max="9" width="5.66666666666667" customWidth="1"/>
    <col min="10" max="10" width="6.44444444444444" customWidth="1"/>
    <col min="11" max="11" width="5.88888888888889" customWidth="1"/>
    <col min="12" max="12" width="5.55555555555556" customWidth="1"/>
    <col min="13" max="13" width="6" customWidth="1"/>
    <col min="14" max="14" width="6.11111111111111" customWidth="1"/>
    <col min="15" max="15" width="7" customWidth="1"/>
    <col min="16" max="16" width="6.11111111111111" customWidth="1"/>
    <col min="17" max="17" width="6.44444444444444" customWidth="1"/>
    <col min="18" max="18" width="5.55555555555556" customWidth="1"/>
    <col min="19" max="19" width="6.55555555555556" customWidth="1"/>
    <col min="20" max="21" width="6.44444444444444" customWidth="1"/>
    <col min="22" max="22" width="6.33333333333333" customWidth="1"/>
    <col min="23" max="23" width="6.55555555555556" customWidth="1"/>
    <col min="24" max="24" width="5.33333333333333" customWidth="1"/>
    <col min="25" max="25" width="5" customWidth="1"/>
    <col min="26" max="26" width="5.44444444444444" customWidth="1"/>
    <col min="27" max="27" width="8.66666666666667" customWidth="1"/>
  </cols>
  <sheetData>
    <row r="1" s="1" customFormat="1" ht="43" customHeight="1" spans="1:1">
      <c r="A1" s="1" t="s">
        <v>0</v>
      </c>
    </row>
    <row r="2" customHeight="1" spans="1:27">
      <c r="A2" s="75"/>
      <c r="B2" s="76" t="s">
        <v>179</v>
      </c>
      <c r="C2" s="4" t="s">
        <v>2</v>
      </c>
      <c r="D2" s="4" t="s">
        <v>3</v>
      </c>
      <c r="E2" s="4" t="s">
        <v>4</v>
      </c>
      <c r="F2" s="4" t="s">
        <v>94</v>
      </c>
      <c r="G2" s="77" t="s">
        <v>7</v>
      </c>
      <c r="H2" s="4" t="s">
        <v>8</v>
      </c>
      <c r="I2" s="4" t="s">
        <v>9</v>
      </c>
      <c r="J2" s="4" t="s">
        <v>180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50</v>
      </c>
      <c r="P2" s="4" t="s">
        <v>17</v>
      </c>
      <c r="Q2" s="4" t="s">
        <v>68</v>
      </c>
      <c r="R2" s="4" t="s">
        <v>82</v>
      </c>
      <c r="S2" s="4" t="s">
        <v>96</v>
      </c>
      <c r="T2" s="4" t="s">
        <v>10</v>
      </c>
      <c r="U2" s="4" t="s">
        <v>16</v>
      </c>
      <c r="V2" s="4" t="s">
        <v>80</v>
      </c>
      <c r="W2" s="4" t="s">
        <v>83</v>
      </c>
      <c r="X2" s="4" t="s">
        <v>84</v>
      </c>
      <c r="Y2" s="4" t="s">
        <v>56</v>
      </c>
      <c r="Z2" s="4" t="s">
        <v>98</v>
      </c>
      <c r="AA2" s="93">
        <v>29</v>
      </c>
    </row>
    <row r="3" spans="1:27">
      <c r="A3" s="78"/>
      <c r="B3" s="79"/>
      <c r="C3" s="7"/>
      <c r="D3" s="7"/>
      <c r="E3" s="7"/>
      <c r="F3" s="7"/>
      <c r="G3" s="80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94"/>
    </row>
    <row r="4" spans="1:27">
      <c r="A4" s="78"/>
      <c r="B4" s="79"/>
      <c r="C4" s="7"/>
      <c r="D4" s="7"/>
      <c r="E4" s="7"/>
      <c r="F4" s="7"/>
      <c r="G4" s="80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94"/>
    </row>
    <row r="5" ht="12" customHeight="1" spans="1:27">
      <c r="A5" s="78"/>
      <c r="B5" s="79"/>
      <c r="C5" s="7"/>
      <c r="D5" s="7"/>
      <c r="E5" s="7"/>
      <c r="F5" s="7"/>
      <c r="G5" s="80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94"/>
    </row>
    <row r="6" spans="1:27">
      <c r="A6" s="78"/>
      <c r="B6" s="79"/>
      <c r="C6" s="7"/>
      <c r="D6" s="7"/>
      <c r="E6" s="7"/>
      <c r="F6" s="7"/>
      <c r="G6" s="80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94"/>
    </row>
    <row r="7" ht="28" customHeight="1" spans="1:27">
      <c r="A7" s="81"/>
      <c r="B7" s="82"/>
      <c r="C7" s="10"/>
      <c r="D7" s="10"/>
      <c r="E7" s="10"/>
      <c r="F7" s="10"/>
      <c r="G7" s="83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95"/>
    </row>
    <row r="8" ht="15" customHeight="1" spans="1:27">
      <c r="A8" s="84"/>
      <c r="B8" s="85"/>
      <c r="C8" s="86">
        <v>1</v>
      </c>
      <c r="D8" s="86">
        <v>2</v>
      </c>
      <c r="E8" s="86">
        <v>3</v>
      </c>
      <c r="F8" s="86">
        <v>4</v>
      </c>
      <c r="G8" s="86">
        <v>5</v>
      </c>
      <c r="H8" s="86">
        <v>6</v>
      </c>
      <c r="I8" s="86">
        <v>7</v>
      </c>
      <c r="J8" s="86">
        <v>8</v>
      </c>
      <c r="K8" s="86">
        <v>9</v>
      </c>
      <c r="L8" s="86">
        <v>10</v>
      </c>
      <c r="M8" s="86">
        <v>11</v>
      </c>
      <c r="N8" s="86">
        <v>12</v>
      </c>
      <c r="O8" s="86">
        <v>13</v>
      </c>
      <c r="P8" s="86">
        <v>14</v>
      </c>
      <c r="Q8" s="86">
        <v>15</v>
      </c>
      <c r="R8" s="86">
        <v>16</v>
      </c>
      <c r="S8" s="86">
        <v>17</v>
      </c>
      <c r="T8" s="86">
        <v>18</v>
      </c>
      <c r="U8" s="86">
        <v>19</v>
      </c>
      <c r="V8" s="86">
        <v>20</v>
      </c>
      <c r="W8" s="86">
        <v>21</v>
      </c>
      <c r="X8" s="86">
        <v>22</v>
      </c>
      <c r="Y8" s="86">
        <v>23</v>
      </c>
      <c r="Z8" s="86">
        <v>24</v>
      </c>
      <c r="AA8" s="96" t="s">
        <v>23</v>
      </c>
    </row>
    <row r="9" spans="1:27">
      <c r="A9" s="14" t="s">
        <v>24</v>
      </c>
      <c r="B9" s="15" t="s">
        <v>135</v>
      </c>
      <c r="C9" s="16">
        <v>0.155</v>
      </c>
      <c r="D9" s="17"/>
      <c r="E9" s="17">
        <v>0.005</v>
      </c>
      <c r="F9" s="17">
        <v>0.0243</v>
      </c>
      <c r="G9" s="54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64"/>
      <c r="T9" s="64"/>
      <c r="U9" s="64"/>
      <c r="V9" s="64"/>
      <c r="W9" s="64"/>
      <c r="X9" s="64"/>
      <c r="Y9" s="64"/>
      <c r="Z9" s="64"/>
      <c r="AA9" s="65" t="s">
        <v>59</v>
      </c>
    </row>
    <row r="10" spans="1:27">
      <c r="A10" s="18"/>
      <c r="B10" s="19" t="s">
        <v>60</v>
      </c>
      <c r="C10" s="20"/>
      <c r="D10" s="21"/>
      <c r="E10" s="21">
        <v>0.007</v>
      </c>
      <c r="F10" s="21"/>
      <c r="G10" s="55">
        <v>0.0006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66"/>
      <c r="T10" s="66"/>
      <c r="U10" s="66"/>
      <c r="V10" s="66"/>
      <c r="W10" s="66"/>
      <c r="X10" s="66"/>
      <c r="Y10" s="66"/>
      <c r="Z10" s="66"/>
      <c r="AA10" s="67"/>
    </row>
    <row r="11" spans="1:27">
      <c r="A11" s="18"/>
      <c r="B11" s="22" t="s">
        <v>28</v>
      </c>
      <c r="C11" s="20"/>
      <c r="D11" s="21">
        <v>0.00944</v>
      </c>
      <c r="E11" s="21"/>
      <c r="F11" s="21"/>
      <c r="G11" s="55"/>
      <c r="H11" s="21">
        <v>0.031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66"/>
      <c r="T11" s="66"/>
      <c r="U11" s="66"/>
      <c r="V11" s="66"/>
      <c r="W11" s="66"/>
      <c r="X11" s="66"/>
      <c r="Y11" s="66"/>
      <c r="Z11" s="66"/>
      <c r="AA11" s="67"/>
    </row>
    <row r="12" spans="1:27">
      <c r="A12" s="18"/>
      <c r="B12" s="19"/>
      <c r="C12" s="20"/>
      <c r="D12" s="21"/>
      <c r="E12" s="21"/>
      <c r="F12" s="21"/>
      <c r="G12" s="55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66"/>
      <c r="T12" s="66"/>
      <c r="U12" s="66"/>
      <c r="V12" s="66"/>
      <c r="W12" s="66"/>
      <c r="X12" s="66"/>
      <c r="Y12" s="66"/>
      <c r="Z12" s="66"/>
      <c r="AA12" s="67"/>
    </row>
    <row r="13" ht="13.95" spans="1:27">
      <c r="A13" s="23"/>
      <c r="B13" s="24"/>
      <c r="C13" s="25"/>
      <c r="D13" s="26"/>
      <c r="E13" s="26"/>
      <c r="F13" s="26"/>
      <c r="G13" s="5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68"/>
      <c r="T13" s="68"/>
      <c r="U13" s="68"/>
      <c r="V13" s="68"/>
      <c r="W13" s="68"/>
      <c r="X13" s="68"/>
      <c r="Y13" s="68"/>
      <c r="Z13" s="68"/>
      <c r="AA13" s="67"/>
    </row>
    <row r="14" spans="1:27">
      <c r="A14" s="14" t="s">
        <v>29</v>
      </c>
      <c r="B14" s="15" t="s">
        <v>180</v>
      </c>
      <c r="C14" s="16"/>
      <c r="D14" s="17"/>
      <c r="E14" s="17"/>
      <c r="F14" s="17"/>
      <c r="G14" s="54"/>
      <c r="H14" s="17"/>
      <c r="I14" s="17"/>
      <c r="J14" s="17">
        <v>0.1827</v>
      </c>
      <c r="K14" s="17"/>
      <c r="L14" s="17"/>
      <c r="M14" s="17"/>
      <c r="N14" s="17"/>
      <c r="O14" s="17"/>
      <c r="P14" s="17"/>
      <c r="Q14" s="17"/>
      <c r="R14" s="17"/>
      <c r="S14" s="64"/>
      <c r="T14" s="64"/>
      <c r="U14" s="64"/>
      <c r="V14" s="64"/>
      <c r="W14" s="64"/>
      <c r="X14" s="64"/>
      <c r="Y14" s="64"/>
      <c r="Z14" s="64"/>
      <c r="AA14" s="67"/>
    </row>
    <row r="15" spans="1:27">
      <c r="A15" s="18"/>
      <c r="B15" s="19"/>
      <c r="C15" s="20"/>
      <c r="D15" s="21"/>
      <c r="E15" s="21"/>
      <c r="F15" s="21"/>
      <c r="G15" s="55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66"/>
      <c r="T15" s="66"/>
      <c r="U15" s="66"/>
      <c r="V15" s="66"/>
      <c r="W15" s="66"/>
      <c r="X15" s="66"/>
      <c r="Y15" s="66"/>
      <c r="Z15" s="66"/>
      <c r="AA15" s="67"/>
    </row>
    <row r="16" spans="1:27">
      <c r="A16" s="18"/>
      <c r="B16" s="19"/>
      <c r="C16" s="20"/>
      <c r="D16" s="21"/>
      <c r="E16" s="21"/>
      <c r="F16" s="21"/>
      <c r="G16" s="55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66"/>
      <c r="T16" s="66"/>
      <c r="U16" s="66"/>
      <c r="V16" s="66"/>
      <c r="W16" s="66"/>
      <c r="X16" s="66"/>
      <c r="Y16" s="66"/>
      <c r="Z16" s="66"/>
      <c r="AA16" s="67"/>
    </row>
    <row r="17" ht="13.95" spans="1:27">
      <c r="A17" s="27"/>
      <c r="B17" s="24"/>
      <c r="C17" s="29"/>
      <c r="D17" s="30"/>
      <c r="E17" s="30"/>
      <c r="F17" s="30"/>
      <c r="G17" s="57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69"/>
      <c r="T17" s="69"/>
      <c r="U17" s="69"/>
      <c r="V17" s="69"/>
      <c r="W17" s="69"/>
      <c r="X17" s="69"/>
      <c r="Y17" s="69"/>
      <c r="Z17" s="69"/>
      <c r="AA17" s="67"/>
    </row>
    <row r="18" ht="26.4" spans="1:27">
      <c r="A18" s="31" t="s">
        <v>30</v>
      </c>
      <c r="B18" s="32" t="s">
        <v>161</v>
      </c>
      <c r="C18" s="16"/>
      <c r="D18" s="17"/>
      <c r="E18" s="17">
        <v>0.001</v>
      </c>
      <c r="F18" s="17"/>
      <c r="G18" s="54"/>
      <c r="H18" s="17"/>
      <c r="I18" s="17"/>
      <c r="J18" s="17"/>
      <c r="K18" s="17">
        <v>0.083</v>
      </c>
      <c r="L18" s="17">
        <v>0.0124</v>
      </c>
      <c r="M18" s="17">
        <v>0.01</v>
      </c>
      <c r="N18" s="17">
        <v>0.002322</v>
      </c>
      <c r="O18" s="17">
        <v>0.072</v>
      </c>
      <c r="P18" s="17"/>
      <c r="Q18" s="17"/>
      <c r="R18" s="17">
        <v>0.04</v>
      </c>
      <c r="S18" s="64">
        <v>0.034</v>
      </c>
      <c r="T18" s="64"/>
      <c r="U18" s="64">
        <v>0.006</v>
      </c>
      <c r="V18" s="64"/>
      <c r="W18" s="64"/>
      <c r="X18" s="64"/>
      <c r="Y18" s="64"/>
      <c r="Z18" s="64"/>
      <c r="AA18" s="67"/>
    </row>
    <row r="19" ht="15" customHeight="1" spans="1:27">
      <c r="A19" s="33"/>
      <c r="B19" s="34" t="s">
        <v>181</v>
      </c>
      <c r="C19" s="20"/>
      <c r="D19" s="21"/>
      <c r="E19" s="21"/>
      <c r="F19" s="21"/>
      <c r="G19" s="55"/>
      <c r="H19" s="21"/>
      <c r="I19" s="21"/>
      <c r="J19" s="21"/>
      <c r="K19" s="21"/>
      <c r="L19" s="21">
        <v>0.01</v>
      </c>
      <c r="M19" s="21">
        <v>0.015</v>
      </c>
      <c r="N19" s="21">
        <v>0.00624</v>
      </c>
      <c r="O19" s="21">
        <v>0.0714</v>
      </c>
      <c r="P19" s="21"/>
      <c r="Q19" s="21">
        <v>0.044</v>
      </c>
      <c r="R19" s="21"/>
      <c r="S19" s="66"/>
      <c r="T19" s="66"/>
      <c r="U19" s="66"/>
      <c r="V19" s="66"/>
      <c r="W19" s="66"/>
      <c r="X19" s="66"/>
      <c r="Y19" s="66"/>
      <c r="Z19" s="66"/>
      <c r="AA19" s="67"/>
    </row>
    <row r="20" ht="26.4" spans="1:27">
      <c r="A20" s="33"/>
      <c r="B20" s="34" t="s">
        <v>90</v>
      </c>
      <c r="C20" s="20"/>
      <c r="D20" s="21"/>
      <c r="E20" s="21">
        <v>0.008</v>
      </c>
      <c r="F20" s="21"/>
      <c r="G20" s="55"/>
      <c r="H20" s="21"/>
      <c r="I20" s="21"/>
      <c r="J20" s="21"/>
      <c r="K20" s="21"/>
      <c r="L20" s="21"/>
      <c r="M20" s="21"/>
      <c r="N20" s="21"/>
      <c r="O20" s="21"/>
      <c r="P20" s="21">
        <v>0.01</v>
      </c>
      <c r="Q20" s="21"/>
      <c r="R20" s="21"/>
      <c r="S20" s="66"/>
      <c r="T20" s="66">
        <v>0.018</v>
      </c>
      <c r="U20" s="66"/>
      <c r="V20" s="66"/>
      <c r="W20" s="66"/>
      <c r="X20" s="66"/>
      <c r="Y20" s="66"/>
      <c r="Z20" s="66"/>
      <c r="AA20" s="67"/>
    </row>
    <row r="21" spans="1:27">
      <c r="A21" s="33"/>
      <c r="B21" s="22" t="s">
        <v>35</v>
      </c>
      <c r="C21" s="20"/>
      <c r="D21" s="21"/>
      <c r="E21" s="21"/>
      <c r="F21" s="21"/>
      <c r="G21" s="55"/>
      <c r="H21" s="21"/>
      <c r="I21" s="21">
        <v>0.0514</v>
      </c>
      <c r="J21" s="21"/>
      <c r="K21" s="21"/>
      <c r="L21" s="21"/>
      <c r="M21" s="21"/>
      <c r="N21" s="21"/>
      <c r="O21" s="21"/>
      <c r="P21" s="21"/>
      <c r="Q21" s="21"/>
      <c r="R21" s="21"/>
      <c r="S21" s="66"/>
      <c r="T21" s="66"/>
      <c r="U21" s="66"/>
      <c r="V21" s="66"/>
      <c r="W21" s="66"/>
      <c r="X21" s="66"/>
      <c r="Y21" s="66"/>
      <c r="Z21" s="66"/>
      <c r="AA21" s="67"/>
    </row>
    <row r="22" ht="13.95" spans="1:27">
      <c r="A22" s="36"/>
      <c r="B22" s="37"/>
      <c r="C22" s="25"/>
      <c r="D22" s="26"/>
      <c r="E22" s="26"/>
      <c r="F22" s="26"/>
      <c r="G22" s="5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68"/>
      <c r="T22" s="68"/>
      <c r="U22" s="68"/>
      <c r="V22" s="68"/>
      <c r="W22" s="68"/>
      <c r="X22" s="68"/>
      <c r="Y22" s="68"/>
      <c r="Z22" s="68"/>
      <c r="AA22" s="67"/>
    </row>
    <row r="23" spans="1:27">
      <c r="A23" s="31" t="s">
        <v>36</v>
      </c>
      <c r="B23" s="15" t="s">
        <v>91</v>
      </c>
      <c r="C23" s="16">
        <v>0.0174</v>
      </c>
      <c r="D23" s="17">
        <v>0.0022</v>
      </c>
      <c r="E23" s="17">
        <v>0.0103</v>
      </c>
      <c r="F23" s="17"/>
      <c r="G23" s="54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64"/>
      <c r="T23" s="64"/>
      <c r="U23" s="64"/>
      <c r="V23" s="64">
        <v>0.005</v>
      </c>
      <c r="W23" s="64">
        <v>0.061</v>
      </c>
      <c r="X23" s="64">
        <v>2</v>
      </c>
      <c r="Y23" s="64"/>
      <c r="Z23" s="64"/>
      <c r="AA23" s="67"/>
    </row>
    <row r="24" spans="1:27">
      <c r="A24" s="33"/>
      <c r="B24" s="19" t="s">
        <v>92</v>
      </c>
      <c r="C24" s="20"/>
      <c r="D24" s="21"/>
      <c r="E24" s="21">
        <v>0.0033</v>
      </c>
      <c r="F24" s="21"/>
      <c r="G24" s="5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66"/>
      <c r="T24" s="66"/>
      <c r="U24" s="66">
        <v>0.0254</v>
      </c>
      <c r="V24" s="66"/>
      <c r="W24" s="66"/>
      <c r="X24" s="66"/>
      <c r="Y24" s="66"/>
      <c r="Z24" s="66"/>
      <c r="AA24" s="67"/>
    </row>
    <row r="25" spans="1:27">
      <c r="A25" s="33"/>
      <c r="B25" s="19" t="s">
        <v>60</v>
      </c>
      <c r="C25" s="20"/>
      <c r="D25" s="21"/>
      <c r="E25" s="21">
        <v>0.007</v>
      </c>
      <c r="F25" s="21"/>
      <c r="G25" s="55">
        <v>0.0006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66"/>
      <c r="T25" s="66"/>
      <c r="U25" s="66"/>
      <c r="V25" s="66"/>
      <c r="W25" s="66"/>
      <c r="X25" s="66"/>
      <c r="Y25" s="66"/>
      <c r="Z25" s="66"/>
      <c r="AA25" s="67"/>
    </row>
    <row r="26" ht="13.95" spans="1:27">
      <c r="A26" s="33"/>
      <c r="B26" s="19"/>
      <c r="C26" s="20"/>
      <c r="D26" s="21"/>
      <c r="E26" s="21"/>
      <c r="F26" s="21"/>
      <c r="G26" s="55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66"/>
      <c r="T26" s="66"/>
      <c r="U26" s="66"/>
      <c r="V26" s="66"/>
      <c r="W26" s="66"/>
      <c r="X26" s="66"/>
      <c r="Y26" s="66"/>
      <c r="Z26" s="66"/>
      <c r="AA26" s="70"/>
    </row>
    <row r="27" ht="13.95" spans="1:27">
      <c r="A27" s="36"/>
      <c r="B27" s="24"/>
      <c r="C27" s="25"/>
      <c r="D27" s="26"/>
      <c r="E27" s="26"/>
      <c r="F27" s="26"/>
      <c r="G27" s="5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68"/>
      <c r="T27" s="68"/>
      <c r="U27" s="68"/>
      <c r="V27" s="68"/>
      <c r="W27" s="68"/>
      <c r="X27" s="68"/>
      <c r="Y27" s="68">
        <v>2</v>
      </c>
      <c r="Z27" s="68">
        <v>0.5</v>
      </c>
      <c r="AA27" s="97"/>
    </row>
    <row r="28" ht="15.6" spans="1:27">
      <c r="A28" s="41" t="s">
        <v>39</v>
      </c>
      <c r="B28" s="42"/>
      <c r="C28" s="16">
        <f t="shared" ref="C28:W28" si="0">SUM(C9:C27)</f>
        <v>0.1724</v>
      </c>
      <c r="D28" s="17">
        <f t="shared" si="0"/>
        <v>0.01164</v>
      </c>
      <c r="E28" s="17">
        <f t="shared" si="0"/>
        <v>0.0416</v>
      </c>
      <c r="F28" s="17">
        <f t="shared" si="0"/>
        <v>0.0243</v>
      </c>
      <c r="G28" s="17">
        <f t="shared" si="0"/>
        <v>0.0012</v>
      </c>
      <c r="H28" s="17">
        <f t="shared" si="0"/>
        <v>0.031</v>
      </c>
      <c r="I28" s="17">
        <f t="shared" si="0"/>
        <v>0.0514</v>
      </c>
      <c r="J28" s="17">
        <f t="shared" si="0"/>
        <v>0.1827</v>
      </c>
      <c r="K28" s="17">
        <f t="shared" si="0"/>
        <v>0.083</v>
      </c>
      <c r="L28" s="17">
        <f t="shared" si="0"/>
        <v>0.0224</v>
      </c>
      <c r="M28" s="17">
        <f t="shared" si="0"/>
        <v>0.025</v>
      </c>
      <c r="N28" s="17">
        <f t="shared" si="0"/>
        <v>0.008562</v>
      </c>
      <c r="O28" s="17">
        <f t="shared" si="0"/>
        <v>0.1434</v>
      </c>
      <c r="P28" s="17">
        <f t="shared" si="0"/>
        <v>0.01</v>
      </c>
      <c r="Q28" s="17">
        <f t="shared" si="0"/>
        <v>0.044</v>
      </c>
      <c r="R28" s="17">
        <f t="shared" si="0"/>
        <v>0.04</v>
      </c>
      <c r="S28" s="17">
        <f t="shared" si="0"/>
        <v>0.034</v>
      </c>
      <c r="T28" s="17">
        <f t="shared" si="0"/>
        <v>0.018</v>
      </c>
      <c r="U28" s="17">
        <f t="shared" si="0"/>
        <v>0.0314</v>
      </c>
      <c r="V28" s="17">
        <f t="shared" si="0"/>
        <v>0.005</v>
      </c>
      <c r="W28" s="90">
        <f t="shared" si="0"/>
        <v>0.061</v>
      </c>
      <c r="X28" s="91">
        <v>2</v>
      </c>
      <c r="Y28" s="91">
        <v>2</v>
      </c>
      <c r="Z28" s="91">
        <v>0.5</v>
      </c>
      <c r="AA28" s="15"/>
    </row>
    <row r="29" ht="15.6" hidden="1" spans="1:27">
      <c r="A29" s="43" t="s">
        <v>40</v>
      </c>
      <c r="B29" s="44"/>
      <c r="C29" s="87">
        <f>29*C28</f>
        <v>4.9996</v>
      </c>
      <c r="D29" s="87">
        <f t="shared" ref="D29:Z29" si="1">29*D28</f>
        <v>0.33756</v>
      </c>
      <c r="E29" s="87">
        <f t="shared" si="1"/>
        <v>1.2064</v>
      </c>
      <c r="F29" s="87">
        <f t="shared" si="1"/>
        <v>0.7047</v>
      </c>
      <c r="G29" s="87">
        <f t="shared" si="1"/>
        <v>0.0348</v>
      </c>
      <c r="H29" s="87">
        <f t="shared" si="1"/>
        <v>0.899</v>
      </c>
      <c r="I29" s="87">
        <f t="shared" si="1"/>
        <v>1.4906</v>
      </c>
      <c r="J29" s="87">
        <f t="shared" si="1"/>
        <v>5.2983</v>
      </c>
      <c r="K29" s="87">
        <f t="shared" si="1"/>
        <v>2.407</v>
      </c>
      <c r="L29" s="87">
        <f t="shared" si="1"/>
        <v>0.6496</v>
      </c>
      <c r="M29" s="87">
        <f t="shared" si="1"/>
        <v>0.725</v>
      </c>
      <c r="N29" s="87">
        <f t="shared" si="1"/>
        <v>0.248298</v>
      </c>
      <c r="O29" s="87">
        <f t="shared" si="1"/>
        <v>4.1586</v>
      </c>
      <c r="P29" s="87">
        <f t="shared" si="1"/>
        <v>0.29</v>
      </c>
      <c r="Q29" s="87">
        <f t="shared" si="1"/>
        <v>1.276</v>
      </c>
      <c r="R29" s="87">
        <f t="shared" si="1"/>
        <v>1.16</v>
      </c>
      <c r="S29" s="87">
        <f t="shared" si="1"/>
        <v>0.986</v>
      </c>
      <c r="T29" s="87">
        <f t="shared" si="1"/>
        <v>0.522</v>
      </c>
      <c r="U29" s="87">
        <f t="shared" si="1"/>
        <v>0.9106</v>
      </c>
      <c r="V29" s="87">
        <f t="shared" si="1"/>
        <v>0.145</v>
      </c>
      <c r="W29" s="87">
        <f t="shared" si="1"/>
        <v>1.769</v>
      </c>
      <c r="X29" s="87">
        <v>2</v>
      </c>
      <c r="Y29" s="87">
        <f t="shared" si="1"/>
        <v>58</v>
      </c>
      <c r="Z29" s="87">
        <v>0.5</v>
      </c>
      <c r="AA29" s="19"/>
    </row>
    <row r="30" ht="15.6" spans="1:27">
      <c r="A30" s="43" t="s">
        <v>40</v>
      </c>
      <c r="B30" s="44"/>
      <c r="C30" s="45">
        <f t="shared" ref="C30:W30" si="2">ROUND(C29,2)</f>
        <v>5</v>
      </c>
      <c r="D30" s="46">
        <f t="shared" si="2"/>
        <v>0.34</v>
      </c>
      <c r="E30" s="46">
        <f t="shared" si="2"/>
        <v>1.21</v>
      </c>
      <c r="F30" s="46">
        <f t="shared" si="2"/>
        <v>0.7</v>
      </c>
      <c r="G30" s="46">
        <f t="shared" si="2"/>
        <v>0.03</v>
      </c>
      <c r="H30" s="46">
        <f t="shared" si="2"/>
        <v>0.9</v>
      </c>
      <c r="I30" s="46">
        <f t="shared" si="2"/>
        <v>1.49</v>
      </c>
      <c r="J30" s="46">
        <f t="shared" si="2"/>
        <v>5.3</v>
      </c>
      <c r="K30" s="46">
        <f t="shared" si="2"/>
        <v>2.41</v>
      </c>
      <c r="L30" s="59">
        <f t="shared" si="2"/>
        <v>0.65</v>
      </c>
      <c r="M30" s="59">
        <f t="shared" si="2"/>
        <v>0.73</v>
      </c>
      <c r="N30" s="59">
        <f t="shared" si="2"/>
        <v>0.25</v>
      </c>
      <c r="O30" s="59">
        <f t="shared" si="2"/>
        <v>4.16</v>
      </c>
      <c r="P30" s="59">
        <f t="shared" si="2"/>
        <v>0.29</v>
      </c>
      <c r="Q30" s="59">
        <f t="shared" si="2"/>
        <v>1.28</v>
      </c>
      <c r="R30" s="59">
        <f t="shared" si="2"/>
        <v>1.16</v>
      </c>
      <c r="S30" s="59">
        <f t="shared" si="2"/>
        <v>0.99</v>
      </c>
      <c r="T30" s="59">
        <f t="shared" si="2"/>
        <v>0.52</v>
      </c>
      <c r="U30" s="59">
        <f t="shared" si="2"/>
        <v>0.91</v>
      </c>
      <c r="V30" s="59">
        <f t="shared" si="2"/>
        <v>0.15</v>
      </c>
      <c r="W30" s="59">
        <f t="shared" si="2"/>
        <v>1.77</v>
      </c>
      <c r="X30" s="92">
        <v>2</v>
      </c>
      <c r="Y30" s="92">
        <v>2</v>
      </c>
      <c r="Z30" s="92">
        <v>0.5</v>
      </c>
      <c r="AA30" s="19"/>
    </row>
    <row r="31" ht="15.6" spans="1:27">
      <c r="A31" s="43" t="s">
        <v>41</v>
      </c>
      <c r="B31" s="44"/>
      <c r="C31" s="45">
        <v>80</v>
      </c>
      <c r="D31" s="47">
        <v>800</v>
      </c>
      <c r="E31" s="47">
        <v>85</v>
      </c>
      <c r="F31" s="46">
        <v>140</v>
      </c>
      <c r="G31" s="47">
        <v>1400</v>
      </c>
      <c r="H31" s="47">
        <v>62.37</v>
      </c>
      <c r="I31" s="47">
        <v>39.5</v>
      </c>
      <c r="J31" s="46">
        <v>100</v>
      </c>
      <c r="K31" s="46">
        <v>40</v>
      </c>
      <c r="L31" s="46">
        <v>52</v>
      </c>
      <c r="M31" s="59">
        <v>80</v>
      </c>
      <c r="N31" s="59">
        <v>220</v>
      </c>
      <c r="O31" s="46">
        <v>253</v>
      </c>
      <c r="P31" s="59">
        <v>110</v>
      </c>
      <c r="Q31" s="59">
        <v>88</v>
      </c>
      <c r="R31" s="59">
        <v>40</v>
      </c>
      <c r="S31" s="59">
        <v>34</v>
      </c>
      <c r="T31" s="59">
        <v>250</v>
      </c>
      <c r="U31" s="59">
        <v>400</v>
      </c>
      <c r="V31" s="59">
        <v>115</v>
      </c>
      <c r="W31" s="59">
        <v>319.2</v>
      </c>
      <c r="X31" s="59">
        <v>6</v>
      </c>
      <c r="Y31" s="59">
        <v>2.7</v>
      </c>
      <c r="Z31" s="59">
        <v>20</v>
      </c>
      <c r="AA31" s="72"/>
    </row>
    <row r="32" ht="16.35" spans="1:27">
      <c r="A32" s="48" t="s">
        <v>42</v>
      </c>
      <c r="B32" s="49"/>
      <c r="C32" s="50">
        <f t="shared" ref="C32:Z32" si="3">C30*C31</f>
        <v>400</v>
      </c>
      <c r="D32" s="50">
        <f t="shared" si="3"/>
        <v>272</v>
      </c>
      <c r="E32" s="50">
        <f t="shared" si="3"/>
        <v>102.85</v>
      </c>
      <c r="F32" s="50">
        <f t="shared" si="3"/>
        <v>98</v>
      </c>
      <c r="G32" s="50">
        <f t="shared" si="3"/>
        <v>42</v>
      </c>
      <c r="H32" s="50">
        <f t="shared" si="3"/>
        <v>56.133</v>
      </c>
      <c r="I32" s="50">
        <f t="shared" si="3"/>
        <v>58.855</v>
      </c>
      <c r="J32" s="50">
        <f t="shared" si="3"/>
        <v>530</v>
      </c>
      <c r="K32" s="50">
        <f t="shared" si="3"/>
        <v>96.4</v>
      </c>
      <c r="L32" s="50">
        <f t="shared" si="3"/>
        <v>33.8</v>
      </c>
      <c r="M32" s="50">
        <f t="shared" si="3"/>
        <v>58.4</v>
      </c>
      <c r="N32" s="50">
        <f t="shared" si="3"/>
        <v>55</v>
      </c>
      <c r="O32" s="50">
        <f t="shared" si="3"/>
        <v>1052.48</v>
      </c>
      <c r="P32" s="50">
        <f t="shared" si="3"/>
        <v>31.9</v>
      </c>
      <c r="Q32" s="50">
        <f t="shared" si="3"/>
        <v>112.64</v>
      </c>
      <c r="R32" s="50">
        <f t="shared" si="3"/>
        <v>46.4</v>
      </c>
      <c r="S32" s="50">
        <f t="shared" si="3"/>
        <v>33.66</v>
      </c>
      <c r="T32" s="50">
        <f t="shared" si="3"/>
        <v>130</v>
      </c>
      <c r="U32" s="50">
        <f t="shared" si="3"/>
        <v>364</v>
      </c>
      <c r="V32" s="50">
        <f t="shared" si="3"/>
        <v>17.25</v>
      </c>
      <c r="W32" s="50">
        <f t="shared" si="3"/>
        <v>564.984</v>
      </c>
      <c r="X32" s="50">
        <f t="shared" si="3"/>
        <v>12</v>
      </c>
      <c r="Y32" s="50">
        <f t="shared" si="3"/>
        <v>5.4</v>
      </c>
      <c r="Z32" s="50">
        <f t="shared" si="3"/>
        <v>10</v>
      </c>
      <c r="AA32" s="73">
        <f>SUM(C32:Z32)</f>
        <v>4184.152</v>
      </c>
    </row>
    <row r="33" ht="15.6" spans="1:27">
      <c r="A33" s="51"/>
      <c r="B33" s="51"/>
      <c r="C33" s="88"/>
      <c r="D33" s="88"/>
      <c r="E33" s="88"/>
      <c r="F33" s="88"/>
      <c r="G33" s="89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52">
        <f>AA32/AA2</f>
        <v>144.281103448276</v>
      </c>
    </row>
    <row r="34" customFormat="1" ht="27" customHeight="1" spans="2:15">
      <c r="B34" s="53" t="s">
        <v>156</v>
      </c>
      <c r="O34" s="52"/>
    </row>
    <row r="35" customFormat="1" ht="27" customHeight="1" spans="2:15">
      <c r="B35" s="53" t="s">
        <v>157</v>
      </c>
      <c r="O35" s="52"/>
    </row>
    <row r="36" customFormat="1" ht="27" customHeight="1" spans="2:2">
      <c r="B36" s="53" t="s">
        <v>158</v>
      </c>
    </row>
  </sheetData>
  <mergeCells count="39">
    <mergeCell ref="A1:AA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2"/>
    <mergeCell ref="A23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A9:AA26"/>
  </mergeCells>
  <pageMargins left="0.0784722222222222" right="0.196527777777778" top="1.05069444444444" bottom="1.05069444444444" header="0.708333333333333" footer="0.786805555555556"/>
  <pageSetup paperSize="9" scale="77" orientation="landscape" useFirstPageNumber="1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AA35"/>
  <sheetViews>
    <sheetView workbookViewId="0">
      <pane ySplit="7" topLeftCell="A8" activePane="bottomLeft" state="frozen"/>
      <selection/>
      <selection pane="bottomLeft" activeCell="A28" sqref="$A28:$XFD28"/>
    </sheetView>
  </sheetViews>
  <sheetFormatPr defaultColWidth="11.537037037037" defaultRowHeight="13.2"/>
  <cols>
    <col min="1" max="1" width="6.33333333333333" customWidth="1"/>
    <col min="2" max="2" width="26.4444444444444" customWidth="1"/>
    <col min="3" max="3" width="7.44444444444444" customWidth="1"/>
    <col min="4" max="4" width="6.44444444444444" customWidth="1"/>
    <col min="5" max="5" width="6.66666666666667" customWidth="1"/>
    <col min="6" max="6" width="6.33333333333333" customWidth="1"/>
    <col min="7" max="7" width="6.77777777777778" customWidth="1"/>
    <col min="8" max="8" width="7.22222222222222" customWidth="1"/>
    <col min="9" max="9" width="6.33333333333333" customWidth="1"/>
    <col min="10" max="10" width="6.22222222222222" customWidth="1"/>
    <col min="11" max="11" width="6.55555555555556" customWidth="1"/>
    <col min="12" max="14" width="6.44444444444444" customWidth="1"/>
    <col min="15" max="15" width="6.11111111111111" customWidth="1"/>
    <col min="16" max="16" width="6.22222222222222" customWidth="1"/>
    <col min="17" max="17" width="7.44444444444444" customWidth="1"/>
    <col min="18" max="18" width="6.77777777777778" customWidth="1"/>
    <col min="19" max="19" width="7.44444444444444" customWidth="1"/>
    <col min="20" max="20" width="6.44444444444444" customWidth="1"/>
    <col min="21" max="21" width="6.77777777777778" customWidth="1"/>
    <col min="22" max="22" width="7.11111111111111" customWidth="1"/>
    <col min="23" max="24" width="6.11111111111111" customWidth="1"/>
    <col min="25" max="25" width="5.11111111111111" customWidth="1"/>
    <col min="26" max="26" width="6.11111111111111" customWidth="1"/>
    <col min="27" max="27" width="8" customWidth="1"/>
  </cols>
  <sheetData>
    <row r="1" s="1" customFormat="1" ht="43" customHeight="1" spans="1:1">
      <c r="A1" s="1" t="s">
        <v>0</v>
      </c>
    </row>
    <row r="2" customHeight="1" spans="1:27">
      <c r="A2" s="2"/>
      <c r="B2" s="98" t="s">
        <v>46</v>
      </c>
      <c r="C2" s="99" t="s">
        <v>2</v>
      </c>
      <c r="D2" s="4" t="s">
        <v>3</v>
      </c>
      <c r="E2" s="4" t="s">
        <v>4</v>
      </c>
      <c r="F2" s="4" t="s">
        <v>47</v>
      </c>
      <c r="G2" s="4" t="s">
        <v>48</v>
      </c>
      <c r="H2" s="4" t="s">
        <v>7</v>
      </c>
      <c r="I2" s="4" t="s">
        <v>8</v>
      </c>
      <c r="J2" s="4" t="s">
        <v>9</v>
      </c>
      <c r="K2" s="4" t="s">
        <v>49</v>
      </c>
      <c r="L2" s="4" t="s">
        <v>20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50</v>
      </c>
      <c r="R2" s="4" t="s">
        <v>51</v>
      </c>
      <c r="S2" s="4" t="s">
        <v>52</v>
      </c>
      <c r="T2" s="4" t="s">
        <v>53</v>
      </c>
      <c r="U2" s="4" t="s">
        <v>54</v>
      </c>
      <c r="V2" s="4" t="s">
        <v>17</v>
      </c>
      <c r="W2" s="4" t="s">
        <v>16</v>
      </c>
      <c r="X2" s="4" t="s">
        <v>55</v>
      </c>
      <c r="Y2" s="4" t="s">
        <v>56</v>
      </c>
      <c r="Z2" s="4" t="s">
        <v>57</v>
      </c>
      <c r="AA2" s="119">
        <v>76</v>
      </c>
    </row>
    <row r="3" spans="1:27">
      <c r="A3" s="5"/>
      <c r="B3" s="100"/>
      <c r="C3" s="10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120"/>
    </row>
    <row r="4" spans="1:27">
      <c r="A4" s="5"/>
      <c r="B4" s="100"/>
      <c r="C4" s="10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120"/>
    </row>
    <row r="5" ht="12" customHeight="1" spans="1:27">
      <c r="A5" s="5"/>
      <c r="B5" s="100"/>
      <c r="C5" s="10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120"/>
    </row>
    <row r="6" spans="1:27">
      <c r="A6" s="5"/>
      <c r="B6" s="100"/>
      <c r="C6" s="10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120"/>
    </row>
    <row r="7" ht="28" customHeight="1" spans="1:27">
      <c r="A7" s="8"/>
      <c r="B7" s="102"/>
      <c r="C7" s="103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21"/>
    </row>
    <row r="8" ht="15" customHeight="1" spans="1:27">
      <c r="A8" s="11"/>
      <c r="B8" s="63"/>
      <c r="C8" s="104">
        <v>1</v>
      </c>
      <c r="D8" s="105">
        <v>2</v>
      </c>
      <c r="E8" s="105">
        <v>3</v>
      </c>
      <c r="F8" s="104">
        <v>4</v>
      </c>
      <c r="G8" s="105">
        <v>5</v>
      </c>
      <c r="H8" s="105">
        <v>6</v>
      </c>
      <c r="I8" s="104">
        <v>7</v>
      </c>
      <c r="J8" s="105">
        <v>8</v>
      </c>
      <c r="K8" s="105">
        <v>9</v>
      </c>
      <c r="L8" s="104">
        <v>10</v>
      </c>
      <c r="M8" s="105">
        <v>11</v>
      </c>
      <c r="N8" s="105">
        <v>12</v>
      </c>
      <c r="O8" s="104">
        <v>13</v>
      </c>
      <c r="P8" s="105">
        <v>14</v>
      </c>
      <c r="Q8" s="105">
        <v>15</v>
      </c>
      <c r="R8" s="104">
        <v>16</v>
      </c>
      <c r="S8" s="105">
        <v>17</v>
      </c>
      <c r="T8" s="105">
        <v>18</v>
      </c>
      <c r="U8" s="104">
        <v>19</v>
      </c>
      <c r="V8" s="105">
        <v>20</v>
      </c>
      <c r="W8" s="105">
        <v>21</v>
      </c>
      <c r="X8" s="104">
        <v>22</v>
      </c>
      <c r="Y8" s="105">
        <v>23</v>
      </c>
      <c r="Z8" s="105">
        <v>24</v>
      </c>
      <c r="AA8" s="122" t="s">
        <v>23</v>
      </c>
    </row>
    <row r="9" spans="1:27">
      <c r="A9" s="106" t="s">
        <v>24</v>
      </c>
      <c r="B9" s="15" t="s">
        <v>58</v>
      </c>
      <c r="C9" s="16">
        <v>0.1578</v>
      </c>
      <c r="D9" s="17"/>
      <c r="E9" s="17">
        <v>0.0058</v>
      </c>
      <c r="F9" s="17">
        <v>0.0222</v>
      </c>
      <c r="G9" s="17"/>
      <c r="H9" s="90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90"/>
      <c r="Y9" s="91"/>
      <c r="Z9" s="91"/>
      <c r="AA9" s="65" t="s">
        <v>59</v>
      </c>
    </row>
    <row r="10" spans="1:27">
      <c r="A10" s="107"/>
      <c r="B10" s="19" t="s">
        <v>60</v>
      </c>
      <c r="C10" s="20"/>
      <c r="D10" s="21"/>
      <c r="E10" s="21">
        <v>0.0079</v>
      </c>
      <c r="F10" s="21"/>
      <c r="G10" s="21"/>
      <c r="H10" s="113">
        <v>0.0006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113"/>
      <c r="Y10" s="116"/>
      <c r="Z10" s="116"/>
      <c r="AA10" s="67"/>
    </row>
    <row r="11" spans="1:27">
      <c r="A11" s="107"/>
      <c r="B11" s="22" t="s">
        <v>28</v>
      </c>
      <c r="C11" s="20"/>
      <c r="D11" s="21">
        <v>0.0121</v>
      </c>
      <c r="E11" s="21"/>
      <c r="F11" s="21"/>
      <c r="G11" s="21"/>
      <c r="H11" s="113"/>
      <c r="I11" s="21">
        <v>0.032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113"/>
      <c r="Y11" s="116"/>
      <c r="Z11" s="116"/>
      <c r="AA11" s="67"/>
    </row>
    <row r="12" spans="1:27">
      <c r="A12" s="107"/>
      <c r="B12" s="19"/>
      <c r="C12" s="20"/>
      <c r="D12" s="21"/>
      <c r="E12" s="21"/>
      <c r="F12" s="21"/>
      <c r="G12" s="21"/>
      <c r="H12" s="113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113"/>
      <c r="Y12" s="116"/>
      <c r="Z12" s="116"/>
      <c r="AA12" s="67"/>
    </row>
    <row r="13" ht="13.95" spans="1:27">
      <c r="A13" s="108"/>
      <c r="B13" s="24"/>
      <c r="C13" s="25"/>
      <c r="D13" s="26"/>
      <c r="E13" s="26"/>
      <c r="F13" s="26"/>
      <c r="G13" s="26"/>
      <c r="H13" s="114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114"/>
      <c r="Y13" s="117"/>
      <c r="Z13" s="117"/>
      <c r="AA13" s="67"/>
    </row>
    <row r="14" spans="1:27">
      <c r="A14" s="106" t="s">
        <v>29</v>
      </c>
      <c r="B14" s="15" t="s">
        <v>17</v>
      </c>
      <c r="C14" s="16"/>
      <c r="D14" s="17"/>
      <c r="E14" s="17"/>
      <c r="F14" s="17"/>
      <c r="G14" s="17"/>
      <c r="H14" s="90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>
        <v>0.0995</v>
      </c>
      <c r="W14" s="17"/>
      <c r="X14" s="90"/>
      <c r="Y14" s="91"/>
      <c r="Z14" s="91"/>
      <c r="AA14" s="67"/>
    </row>
    <row r="15" spans="1:27">
      <c r="A15" s="107"/>
      <c r="B15" s="19"/>
      <c r="C15" s="20"/>
      <c r="D15" s="21"/>
      <c r="E15" s="21"/>
      <c r="F15" s="21"/>
      <c r="G15" s="21"/>
      <c r="H15" s="113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13"/>
      <c r="Y15" s="116"/>
      <c r="Z15" s="116"/>
      <c r="AA15" s="67"/>
    </row>
    <row r="16" spans="1:27">
      <c r="A16" s="107"/>
      <c r="B16" s="19"/>
      <c r="C16" s="20"/>
      <c r="D16" s="21"/>
      <c r="E16" s="21"/>
      <c r="F16" s="21"/>
      <c r="G16" s="21"/>
      <c r="H16" s="113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113"/>
      <c r="Y16" s="116"/>
      <c r="Z16" s="116"/>
      <c r="AA16" s="67"/>
    </row>
    <row r="17" ht="13.95" spans="1:27">
      <c r="A17" s="108"/>
      <c r="B17" s="24"/>
      <c r="C17" s="29"/>
      <c r="D17" s="30"/>
      <c r="E17" s="30"/>
      <c r="F17" s="30"/>
      <c r="G17" s="30"/>
      <c r="H17" s="115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115"/>
      <c r="Y17" s="118"/>
      <c r="Z17" s="118"/>
      <c r="AA17" s="67"/>
    </row>
    <row r="18" spans="1:27">
      <c r="A18" s="109" t="s">
        <v>30</v>
      </c>
      <c r="B18" s="32" t="s">
        <v>61</v>
      </c>
      <c r="C18" s="16"/>
      <c r="D18" s="17"/>
      <c r="E18" s="17"/>
      <c r="F18" s="17"/>
      <c r="G18" s="17"/>
      <c r="H18" s="90"/>
      <c r="I18" s="17"/>
      <c r="J18" s="17"/>
      <c r="K18" s="17"/>
      <c r="L18" s="17"/>
      <c r="M18" s="17">
        <v>0.0882</v>
      </c>
      <c r="N18" s="17">
        <v>0.0104</v>
      </c>
      <c r="O18" s="17">
        <v>0.011</v>
      </c>
      <c r="P18" s="17">
        <v>0.0023</v>
      </c>
      <c r="Q18" s="17">
        <v>0.078</v>
      </c>
      <c r="R18" s="17"/>
      <c r="S18" s="17"/>
      <c r="T18" s="17">
        <v>0.06574</v>
      </c>
      <c r="U18" s="17"/>
      <c r="V18" s="17"/>
      <c r="W18" s="17">
        <v>0.006</v>
      </c>
      <c r="X18" s="90"/>
      <c r="Y18" s="91"/>
      <c r="Z18" s="91"/>
      <c r="AA18" s="67"/>
    </row>
    <row r="19" ht="26" customHeight="1" spans="1:27">
      <c r="A19" s="110"/>
      <c r="B19" s="34" t="s">
        <v>62</v>
      </c>
      <c r="C19" s="20"/>
      <c r="D19" s="21"/>
      <c r="E19" s="21"/>
      <c r="F19" s="21"/>
      <c r="G19" s="21"/>
      <c r="H19" s="113"/>
      <c r="I19" s="21"/>
      <c r="J19" s="21"/>
      <c r="K19" s="21"/>
      <c r="L19" s="21"/>
      <c r="M19" s="21"/>
      <c r="N19" s="21">
        <v>0.01</v>
      </c>
      <c r="O19" s="21">
        <v>0.01</v>
      </c>
      <c r="P19" s="21">
        <v>0.0054</v>
      </c>
      <c r="Q19" s="21">
        <v>0.0374</v>
      </c>
      <c r="R19" s="21">
        <v>0.0202</v>
      </c>
      <c r="S19" s="21">
        <v>0.01994</v>
      </c>
      <c r="T19" s="21"/>
      <c r="U19" s="21">
        <v>0.0444</v>
      </c>
      <c r="V19" s="21"/>
      <c r="W19" s="21"/>
      <c r="X19" s="113"/>
      <c r="Y19" s="116"/>
      <c r="Z19" s="116"/>
      <c r="AA19" s="67"/>
    </row>
    <row r="20" spans="1:27">
      <c r="A20" s="110"/>
      <c r="B20" s="34" t="s">
        <v>63</v>
      </c>
      <c r="C20" s="20"/>
      <c r="D20" s="21"/>
      <c r="E20" s="21">
        <v>0.0083</v>
      </c>
      <c r="F20" s="21"/>
      <c r="G20" s="21"/>
      <c r="H20" s="113"/>
      <c r="I20" s="21"/>
      <c r="J20" s="21"/>
      <c r="K20" s="21">
        <v>0.0124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>
        <v>0.024</v>
      </c>
      <c r="W20" s="21"/>
      <c r="X20" s="113"/>
      <c r="Y20" s="116"/>
      <c r="Z20" s="116"/>
      <c r="AA20" s="67"/>
    </row>
    <row r="21" spans="1:27">
      <c r="A21" s="110"/>
      <c r="B21" s="22" t="s">
        <v>35</v>
      </c>
      <c r="C21" s="20"/>
      <c r="D21" s="21"/>
      <c r="E21" s="21"/>
      <c r="F21" s="21"/>
      <c r="G21" s="21"/>
      <c r="H21" s="113"/>
      <c r="I21" s="21"/>
      <c r="J21" s="21">
        <v>0.05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113"/>
      <c r="Y21" s="116"/>
      <c r="Z21" s="116"/>
      <c r="AA21" s="67"/>
    </row>
    <row r="22" ht="13.95" spans="1:27">
      <c r="A22" s="111"/>
      <c r="B22" s="37"/>
      <c r="C22" s="25"/>
      <c r="D22" s="26"/>
      <c r="E22" s="26"/>
      <c r="F22" s="26"/>
      <c r="G22" s="26"/>
      <c r="H22" s="114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114"/>
      <c r="Y22" s="117"/>
      <c r="Z22" s="117"/>
      <c r="AA22" s="67"/>
    </row>
    <row r="23" spans="1:27">
      <c r="A23" s="109" t="s">
        <v>36</v>
      </c>
      <c r="B23" s="15" t="s">
        <v>64</v>
      </c>
      <c r="C23" s="16">
        <v>0.013</v>
      </c>
      <c r="D23" s="17">
        <v>0.0024</v>
      </c>
      <c r="E23" s="17">
        <v>0.01</v>
      </c>
      <c r="F23" s="17"/>
      <c r="G23" s="17"/>
      <c r="H23" s="90"/>
      <c r="I23" s="17"/>
      <c r="J23" s="17"/>
      <c r="K23" s="17"/>
      <c r="L23" s="17">
        <v>0.0403</v>
      </c>
      <c r="M23" s="17"/>
      <c r="N23" s="17"/>
      <c r="O23" s="17"/>
      <c r="P23" s="17">
        <v>0.0024</v>
      </c>
      <c r="Q23" s="17"/>
      <c r="R23" s="17"/>
      <c r="S23" s="17"/>
      <c r="T23" s="17"/>
      <c r="U23" s="17"/>
      <c r="V23" s="17"/>
      <c r="W23" s="17"/>
      <c r="X23" s="90">
        <v>8</v>
      </c>
      <c r="Y23" s="91">
        <v>5</v>
      </c>
      <c r="Z23" s="91"/>
      <c r="AA23" s="67"/>
    </row>
    <row r="24" spans="1:27">
      <c r="A24" s="110"/>
      <c r="B24" s="19" t="s">
        <v>65</v>
      </c>
      <c r="C24" s="20">
        <v>0.145</v>
      </c>
      <c r="D24" s="21"/>
      <c r="E24" s="21">
        <v>0.007</v>
      </c>
      <c r="F24" s="21"/>
      <c r="G24" s="21">
        <v>0.003</v>
      </c>
      <c r="H24" s="113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113"/>
      <c r="Y24" s="116"/>
      <c r="Z24" s="116"/>
      <c r="AA24" s="67"/>
    </row>
    <row r="25" spans="1:27">
      <c r="A25" s="110"/>
      <c r="B25" s="19"/>
      <c r="C25" s="20"/>
      <c r="D25" s="21"/>
      <c r="E25" s="21"/>
      <c r="F25" s="21"/>
      <c r="G25" s="21"/>
      <c r="H25" s="113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113"/>
      <c r="Y25" s="116"/>
      <c r="Z25" s="116"/>
      <c r="AA25" s="67"/>
    </row>
    <row r="26" ht="13.95" spans="1:27">
      <c r="A26" s="111"/>
      <c r="B26" s="24"/>
      <c r="C26" s="25"/>
      <c r="D26" s="26"/>
      <c r="E26" s="26"/>
      <c r="F26" s="26"/>
      <c r="G26" s="26"/>
      <c r="H26" s="114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114"/>
      <c r="Y26" s="117"/>
      <c r="Z26" s="117">
        <v>1</v>
      </c>
      <c r="AA26" s="67"/>
    </row>
    <row r="27" ht="16.35" spans="1:27">
      <c r="A27" s="41" t="s">
        <v>39</v>
      </c>
      <c r="B27" s="42"/>
      <c r="C27" s="16">
        <f>SUM(C9:C26)</f>
        <v>0.3158</v>
      </c>
      <c r="D27" s="17">
        <f>SUM(D9:D26)</f>
        <v>0.0145</v>
      </c>
      <c r="E27" s="17">
        <f>SUM(E9:E26)</f>
        <v>0.039</v>
      </c>
      <c r="F27" s="17">
        <f>SUM(F9:F26)</f>
        <v>0.0222</v>
      </c>
      <c r="G27" s="17">
        <f t="shared" ref="G27:W27" si="0">SUM(G9:G26)</f>
        <v>0.003</v>
      </c>
      <c r="H27" s="90">
        <f t="shared" si="0"/>
        <v>0.0006</v>
      </c>
      <c r="I27" s="17">
        <f t="shared" si="0"/>
        <v>0.032</v>
      </c>
      <c r="J27" s="17">
        <f t="shared" si="0"/>
        <v>0.05</v>
      </c>
      <c r="K27" s="17">
        <f t="shared" si="0"/>
        <v>0.0124</v>
      </c>
      <c r="L27" s="17">
        <f t="shared" si="0"/>
        <v>0.0403</v>
      </c>
      <c r="M27" s="17">
        <f t="shared" si="0"/>
        <v>0.0882</v>
      </c>
      <c r="N27" s="17">
        <f t="shared" si="0"/>
        <v>0.0204</v>
      </c>
      <c r="O27" s="17">
        <f t="shared" si="0"/>
        <v>0.021</v>
      </c>
      <c r="P27" s="17">
        <f t="shared" si="0"/>
        <v>0.0101</v>
      </c>
      <c r="Q27" s="17">
        <f t="shared" si="0"/>
        <v>0.1154</v>
      </c>
      <c r="R27" s="17">
        <f t="shared" si="0"/>
        <v>0.0202</v>
      </c>
      <c r="S27" s="17">
        <f t="shared" si="0"/>
        <v>0.01994</v>
      </c>
      <c r="T27" s="17">
        <f t="shared" si="0"/>
        <v>0.06574</v>
      </c>
      <c r="U27" s="17">
        <f t="shared" si="0"/>
        <v>0.0444</v>
      </c>
      <c r="V27" s="17">
        <f t="shared" si="0"/>
        <v>0.1235</v>
      </c>
      <c r="W27" s="17">
        <f t="shared" si="0"/>
        <v>0.006</v>
      </c>
      <c r="X27" s="17">
        <v>8</v>
      </c>
      <c r="Y27" s="17">
        <v>5</v>
      </c>
      <c r="Z27" s="17">
        <v>1</v>
      </c>
      <c r="AA27" s="70"/>
    </row>
    <row r="28" ht="15.6" hidden="1" spans="1:27">
      <c r="A28" s="43" t="s">
        <v>40</v>
      </c>
      <c r="B28" s="44"/>
      <c r="C28" s="87">
        <f>76*C27</f>
        <v>24.0008</v>
      </c>
      <c r="D28" s="87">
        <f t="shared" ref="D28:Y28" si="1">76*D27</f>
        <v>1.102</v>
      </c>
      <c r="E28" s="87">
        <f t="shared" si="1"/>
        <v>2.964</v>
      </c>
      <c r="F28" s="87">
        <f t="shared" si="1"/>
        <v>1.6872</v>
      </c>
      <c r="G28" s="87">
        <f t="shared" si="1"/>
        <v>0.228</v>
      </c>
      <c r="H28" s="87">
        <f t="shared" si="1"/>
        <v>0.0456</v>
      </c>
      <c r="I28" s="87">
        <f t="shared" si="1"/>
        <v>2.432</v>
      </c>
      <c r="J28" s="87">
        <f t="shared" si="1"/>
        <v>3.8</v>
      </c>
      <c r="K28" s="87">
        <f t="shared" si="1"/>
        <v>0.9424</v>
      </c>
      <c r="L28" s="87">
        <f t="shared" si="1"/>
        <v>3.0628</v>
      </c>
      <c r="M28" s="87">
        <f t="shared" si="1"/>
        <v>6.7032</v>
      </c>
      <c r="N28" s="87">
        <f t="shared" si="1"/>
        <v>1.5504</v>
      </c>
      <c r="O28" s="87">
        <f t="shared" si="1"/>
        <v>1.596</v>
      </c>
      <c r="P28" s="87">
        <f t="shared" si="1"/>
        <v>0.7676</v>
      </c>
      <c r="Q28" s="87">
        <f t="shared" si="1"/>
        <v>8.7704</v>
      </c>
      <c r="R28" s="87">
        <f t="shared" si="1"/>
        <v>1.5352</v>
      </c>
      <c r="S28" s="87">
        <f t="shared" si="1"/>
        <v>1.51544</v>
      </c>
      <c r="T28" s="87">
        <f t="shared" si="1"/>
        <v>4.99624</v>
      </c>
      <c r="U28" s="87">
        <f t="shared" si="1"/>
        <v>3.3744</v>
      </c>
      <c r="V28" s="87">
        <f t="shared" si="1"/>
        <v>9.386</v>
      </c>
      <c r="W28" s="87">
        <f t="shared" si="1"/>
        <v>0.456</v>
      </c>
      <c r="X28" s="87">
        <v>8</v>
      </c>
      <c r="Y28" s="87">
        <v>5</v>
      </c>
      <c r="Z28" s="87">
        <v>1</v>
      </c>
      <c r="AA28" s="123"/>
    </row>
    <row r="29" ht="15.6" spans="1:27">
      <c r="A29" s="43" t="s">
        <v>40</v>
      </c>
      <c r="B29" s="44"/>
      <c r="C29" s="45">
        <f>ROUND(C28,2)</f>
        <v>24</v>
      </c>
      <c r="D29" s="46">
        <f>ROUND(D28,2)</f>
        <v>1.1</v>
      </c>
      <c r="E29" s="46">
        <f>ROUND(E28,2)</f>
        <v>2.96</v>
      </c>
      <c r="F29" s="46">
        <f>ROUND(F28,2)</f>
        <v>1.69</v>
      </c>
      <c r="G29" s="46">
        <f t="shared" ref="G29:W29" si="2">ROUND(G28,2)</f>
        <v>0.23</v>
      </c>
      <c r="H29" s="46">
        <f t="shared" si="2"/>
        <v>0.05</v>
      </c>
      <c r="I29" s="46">
        <f t="shared" si="2"/>
        <v>2.43</v>
      </c>
      <c r="J29" s="46">
        <f t="shared" si="2"/>
        <v>3.8</v>
      </c>
      <c r="K29" s="46">
        <f t="shared" si="2"/>
        <v>0.94</v>
      </c>
      <c r="L29" s="46">
        <f t="shared" si="2"/>
        <v>3.06</v>
      </c>
      <c r="M29" s="59">
        <f t="shared" si="2"/>
        <v>6.7</v>
      </c>
      <c r="N29" s="59">
        <f t="shared" si="2"/>
        <v>1.55</v>
      </c>
      <c r="O29" s="59">
        <f t="shared" si="2"/>
        <v>1.6</v>
      </c>
      <c r="P29" s="59">
        <f t="shared" si="2"/>
        <v>0.77</v>
      </c>
      <c r="Q29" s="59">
        <f t="shared" si="2"/>
        <v>8.77</v>
      </c>
      <c r="R29" s="59">
        <f t="shared" si="2"/>
        <v>1.54</v>
      </c>
      <c r="S29" s="59">
        <f t="shared" si="2"/>
        <v>1.52</v>
      </c>
      <c r="T29" s="59">
        <f t="shared" si="2"/>
        <v>5</v>
      </c>
      <c r="U29" s="59">
        <f t="shared" si="2"/>
        <v>3.37</v>
      </c>
      <c r="V29" s="59">
        <f t="shared" si="2"/>
        <v>9.39</v>
      </c>
      <c r="W29" s="59">
        <f t="shared" si="2"/>
        <v>0.46</v>
      </c>
      <c r="X29" s="59">
        <v>8</v>
      </c>
      <c r="Y29" s="59">
        <v>5</v>
      </c>
      <c r="Z29" s="59">
        <v>1</v>
      </c>
      <c r="AA29" s="72"/>
    </row>
    <row r="30" ht="15.6" spans="1:27">
      <c r="A30" s="43" t="s">
        <v>41</v>
      </c>
      <c r="B30" s="44"/>
      <c r="C30" s="45">
        <v>80</v>
      </c>
      <c r="D30" s="47">
        <v>800</v>
      </c>
      <c r="E30" s="47">
        <v>85</v>
      </c>
      <c r="F30" s="46">
        <v>180</v>
      </c>
      <c r="G30" s="46">
        <v>770</v>
      </c>
      <c r="H30" s="47">
        <v>1400</v>
      </c>
      <c r="I30" s="47">
        <v>62.37</v>
      </c>
      <c r="J30" s="47">
        <v>39.5</v>
      </c>
      <c r="K30" s="46">
        <v>400</v>
      </c>
      <c r="L30" s="46">
        <v>85</v>
      </c>
      <c r="M30" s="46">
        <v>40</v>
      </c>
      <c r="N30" s="46">
        <v>52</v>
      </c>
      <c r="O30" s="59">
        <v>80</v>
      </c>
      <c r="P30" s="59">
        <v>220</v>
      </c>
      <c r="Q30" s="46">
        <v>253</v>
      </c>
      <c r="R30" s="46">
        <v>350</v>
      </c>
      <c r="S30" s="46">
        <v>630</v>
      </c>
      <c r="T30" s="59">
        <v>155</v>
      </c>
      <c r="U30" s="59">
        <v>132</v>
      </c>
      <c r="V30" s="59">
        <v>110</v>
      </c>
      <c r="W30" s="59">
        <v>400</v>
      </c>
      <c r="X30" s="59">
        <v>6</v>
      </c>
      <c r="Y30" s="92">
        <v>2.7</v>
      </c>
      <c r="Z30" s="92">
        <v>18</v>
      </c>
      <c r="AA30" s="19"/>
    </row>
    <row r="31" ht="16.35" spans="1:27">
      <c r="A31" s="48" t="s">
        <v>42</v>
      </c>
      <c r="B31" s="49"/>
      <c r="C31" s="112">
        <f>C29*C30</f>
        <v>1920</v>
      </c>
      <c r="D31" s="112">
        <f>D29*D30</f>
        <v>880</v>
      </c>
      <c r="E31" s="112">
        <f>E29*E30</f>
        <v>251.6</v>
      </c>
      <c r="F31" s="112">
        <f>F29*F30</f>
        <v>304.2</v>
      </c>
      <c r="G31" s="112">
        <f t="shared" ref="G31:Z31" si="3">G29*G30</f>
        <v>177.1</v>
      </c>
      <c r="H31" s="112">
        <f t="shared" si="3"/>
        <v>70</v>
      </c>
      <c r="I31" s="112">
        <f t="shared" si="3"/>
        <v>151.5591</v>
      </c>
      <c r="J31" s="112">
        <f t="shared" si="3"/>
        <v>150.1</v>
      </c>
      <c r="K31" s="112">
        <f t="shared" si="3"/>
        <v>376</v>
      </c>
      <c r="L31" s="112">
        <f t="shared" si="3"/>
        <v>260.1</v>
      </c>
      <c r="M31" s="112">
        <f t="shared" si="3"/>
        <v>268</v>
      </c>
      <c r="N31" s="112">
        <f t="shared" si="3"/>
        <v>80.6</v>
      </c>
      <c r="O31" s="112">
        <f t="shared" si="3"/>
        <v>128</v>
      </c>
      <c r="P31" s="112">
        <f t="shared" si="3"/>
        <v>169.4</v>
      </c>
      <c r="Q31" s="112">
        <f t="shared" si="3"/>
        <v>2218.81</v>
      </c>
      <c r="R31" s="112">
        <f t="shared" si="3"/>
        <v>539</v>
      </c>
      <c r="S31" s="112">
        <f t="shared" si="3"/>
        <v>957.6</v>
      </c>
      <c r="T31" s="112">
        <f t="shared" si="3"/>
        <v>775</v>
      </c>
      <c r="U31" s="112">
        <f t="shared" si="3"/>
        <v>444.84</v>
      </c>
      <c r="V31" s="112">
        <f t="shared" si="3"/>
        <v>1032.9</v>
      </c>
      <c r="W31" s="112">
        <f t="shared" si="3"/>
        <v>184</v>
      </c>
      <c r="X31" s="112">
        <f t="shared" si="3"/>
        <v>48</v>
      </c>
      <c r="Y31" s="112">
        <f t="shared" si="3"/>
        <v>13.5</v>
      </c>
      <c r="Z31" s="112">
        <f t="shared" si="3"/>
        <v>18</v>
      </c>
      <c r="AA31" s="73">
        <f>SUM(C31:Z31)</f>
        <v>11418.3091</v>
      </c>
    </row>
    <row r="32" ht="15.6" spans="1:27">
      <c r="A32" s="51"/>
      <c r="B32" s="51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52">
        <f>AA31/AA2</f>
        <v>150.240909210526</v>
      </c>
    </row>
    <row r="33" customFormat="1" ht="27" customHeight="1" spans="2:14">
      <c r="B33" s="53" t="s">
        <v>43</v>
      </c>
      <c r="N33" s="52"/>
    </row>
    <row r="34" customFormat="1" ht="27" customHeight="1" spans="2:14">
      <c r="B34" s="53" t="s">
        <v>66</v>
      </c>
      <c r="N34" s="52"/>
    </row>
    <row r="35" customFormat="1" ht="27" customHeight="1" spans="2:2">
      <c r="B35" s="53" t="s">
        <v>45</v>
      </c>
    </row>
  </sheetData>
  <mergeCells count="39">
    <mergeCell ref="A1:AA1"/>
    <mergeCell ref="A27:B27"/>
    <mergeCell ref="A28:B28"/>
    <mergeCell ref="A29:B29"/>
    <mergeCell ref="A30:B30"/>
    <mergeCell ref="A31:B31"/>
    <mergeCell ref="A32:B32"/>
    <mergeCell ref="A2:A7"/>
    <mergeCell ref="A9:A13"/>
    <mergeCell ref="A14:A17"/>
    <mergeCell ref="A18:A22"/>
    <mergeCell ref="A23:A26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A9:AA27"/>
  </mergeCells>
  <pageMargins left="0.0784722222222222" right="0.196527777777778" top="1.05069444444444" bottom="1.05069444444444" header="0.708333333333333" footer="0.786805555555556"/>
  <pageSetup paperSize="9" scale="74" orientation="landscape" useFirstPageNumber="1" horizontalDpi="300" verticalDpi="3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T36"/>
  <sheetViews>
    <sheetView workbookViewId="0">
      <pane ySplit="7" topLeftCell="A8" activePane="bottomLeft" state="frozen"/>
      <selection/>
      <selection pane="bottomLeft" activeCell="A29" sqref="$A29:$XFD29"/>
    </sheetView>
  </sheetViews>
  <sheetFormatPr defaultColWidth="11.537037037037" defaultRowHeight="13.2"/>
  <cols>
    <col min="1" max="1" width="6.33333333333333" customWidth="1"/>
    <col min="2" max="2" width="29.5555555555556" customWidth="1"/>
    <col min="3" max="3" width="6.55555555555556" customWidth="1"/>
    <col min="4" max="4" width="7" customWidth="1"/>
    <col min="5" max="5" width="5.88888888888889" customWidth="1"/>
    <col min="6" max="6" width="6" customWidth="1"/>
    <col min="7" max="7" width="5.22222222222222" customWidth="1"/>
    <col min="8" max="8" width="7.22222222222222" customWidth="1"/>
    <col min="9" max="9" width="6.22222222222222" customWidth="1"/>
    <col min="10" max="10" width="6.33333333333333" customWidth="1"/>
    <col min="11" max="11" width="6.22222222222222" customWidth="1"/>
    <col min="12" max="12" width="6.44444444444444" customWidth="1"/>
    <col min="13" max="13" width="6.55555555555556" customWidth="1"/>
    <col min="14" max="14" width="5.88888888888889" customWidth="1"/>
    <col min="15" max="15" width="6.55555555555556" customWidth="1"/>
    <col min="16" max="16" width="7.11111111111111" customWidth="1"/>
    <col min="17" max="17" width="7" customWidth="1"/>
    <col min="18" max="18" width="7.11111111111111" customWidth="1"/>
    <col min="19" max="19" width="7" customWidth="1"/>
    <col min="20" max="20" width="8.22222222222222" customWidth="1"/>
  </cols>
  <sheetData>
    <row r="1" s="1" customFormat="1" ht="22" customHeight="1" spans="1:1">
      <c r="A1" s="1" t="s">
        <v>0</v>
      </c>
    </row>
    <row r="2" customHeight="1" spans="1:20">
      <c r="A2" s="2"/>
      <c r="B2" s="3" t="s">
        <v>182</v>
      </c>
      <c r="C2" s="4" t="s">
        <v>2</v>
      </c>
      <c r="D2" s="4" t="s">
        <v>3</v>
      </c>
      <c r="E2" s="4" t="s">
        <v>4</v>
      </c>
      <c r="F2" s="4" t="s">
        <v>47</v>
      </c>
      <c r="G2" s="4" t="s">
        <v>5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18</v>
      </c>
      <c r="Q2" s="4" t="s">
        <v>17</v>
      </c>
      <c r="R2" s="4" t="s">
        <v>19</v>
      </c>
      <c r="S2" s="4" t="s">
        <v>21</v>
      </c>
      <c r="T2" s="60">
        <v>30</v>
      </c>
    </row>
    <row r="3" spans="1:20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1"/>
    </row>
    <row r="4" spans="1:20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61"/>
    </row>
    <row r="5" ht="12" customHeight="1" spans="1:20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61"/>
    </row>
    <row r="6" spans="1:20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61"/>
    </row>
    <row r="7" ht="28" customHeight="1" spans="1:20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62"/>
    </row>
    <row r="8" ht="16" customHeight="1" spans="1:20">
      <c r="A8" s="11"/>
      <c r="B8" s="12"/>
      <c r="C8" s="13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13">
        <v>14</v>
      </c>
      <c r="Q8" s="13">
        <v>15</v>
      </c>
      <c r="R8" s="13">
        <v>16</v>
      </c>
      <c r="S8" s="13">
        <v>17</v>
      </c>
      <c r="T8" s="63" t="s">
        <v>23</v>
      </c>
    </row>
    <row r="9" spans="1:20">
      <c r="A9" s="14" t="s">
        <v>24</v>
      </c>
      <c r="B9" s="15" t="s">
        <v>183</v>
      </c>
      <c r="C9" s="16">
        <v>0.164</v>
      </c>
      <c r="D9" s="17"/>
      <c r="E9" s="17">
        <v>0.0054</v>
      </c>
      <c r="F9" s="17">
        <v>0.0195</v>
      </c>
      <c r="G9" s="17"/>
      <c r="H9" s="54"/>
      <c r="I9" s="17"/>
      <c r="J9" s="17"/>
      <c r="K9" s="17"/>
      <c r="L9" s="17"/>
      <c r="M9" s="17"/>
      <c r="N9" s="17"/>
      <c r="O9" s="17"/>
      <c r="P9" s="17"/>
      <c r="Q9" s="17"/>
      <c r="R9" s="64"/>
      <c r="S9" s="64"/>
      <c r="T9" s="65" t="s">
        <v>184</v>
      </c>
    </row>
    <row r="10" spans="1:20">
      <c r="A10" s="18"/>
      <c r="B10" s="19" t="s">
        <v>27</v>
      </c>
      <c r="C10" s="20"/>
      <c r="D10" s="21"/>
      <c r="E10" s="21">
        <v>0.0074</v>
      </c>
      <c r="F10" s="21"/>
      <c r="G10" s="21"/>
      <c r="H10" s="55">
        <v>0.00064</v>
      </c>
      <c r="I10" s="21"/>
      <c r="J10" s="21"/>
      <c r="K10" s="21"/>
      <c r="L10" s="21"/>
      <c r="M10" s="21"/>
      <c r="N10" s="21"/>
      <c r="O10" s="21"/>
      <c r="P10" s="21"/>
      <c r="Q10" s="21"/>
      <c r="R10" s="66"/>
      <c r="S10" s="66"/>
      <c r="T10" s="67"/>
    </row>
    <row r="11" spans="1:20">
      <c r="A11" s="18"/>
      <c r="B11" s="22" t="s">
        <v>28</v>
      </c>
      <c r="C11" s="20"/>
      <c r="D11" s="21">
        <v>0.0101</v>
      </c>
      <c r="E11" s="21"/>
      <c r="F11" s="21"/>
      <c r="G11" s="21"/>
      <c r="H11" s="55"/>
      <c r="I11" s="21">
        <v>0.031</v>
      </c>
      <c r="J11" s="21"/>
      <c r="K11" s="21"/>
      <c r="L11" s="21"/>
      <c r="M11" s="21"/>
      <c r="N11" s="21"/>
      <c r="O11" s="21"/>
      <c r="P11" s="21"/>
      <c r="Q11" s="21"/>
      <c r="R11" s="66"/>
      <c r="S11" s="66"/>
      <c r="T11" s="67"/>
    </row>
    <row r="12" spans="1:20">
      <c r="A12" s="18"/>
      <c r="B12" s="19"/>
      <c r="C12" s="20"/>
      <c r="D12" s="21"/>
      <c r="E12" s="21"/>
      <c r="F12" s="21"/>
      <c r="G12" s="21"/>
      <c r="H12" s="55"/>
      <c r="I12" s="21"/>
      <c r="J12" s="21"/>
      <c r="K12" s="21"/>
      <c r="L12" s="21"/>
      <c r="M12" s="21"/>
      <c r="N12" s="21"/>
      <c r="O12" s="21"/>
      <c r="P12" s="21"/>
      <c r="Q12" s="21"/>
      <c r="R12" s="66"/>
      <c r="S12" s="66"/>
      <c r="T12" s="67"/>
    </row>
    <row r="13" ht="13.95" spans="1:20">
      <c r="A13" s="23"/>
      <c r="B13" s="24"/>
      <c r="C13" s="25"/>
      <c r="D13" s="26"/>
      <c r="E13" s="26"/>
      <c r="F13" s="26"/>
      <c r="G13" s="26"/>
      <c r="H13" s="56"/>
      <c r="I13" s="26"/>
      <c r="J13" s="26"/>
      <c r="K13" s="26"/>
      <c r="L13" s="26"/>
      <c r="M13" s="26"/>
      <c r="N13" s="26"/>
      <c r="O13" s="26"/>
      <c r="P13" s="26"/>
      <c r="Q13" s="26"/>
      <c r="R13" s="68"/>
      <c r="S13" s="68"/>
      <c r="T13" s="67"/>
    </row>
    <row r="14" spans="1:20">
      <c r="A14" s="14" t="s">
        <v>29</v>
      </c>
      <c r="B14" s="15" t="s">
        <v>17</v>
      </c>
      <c r="C14" s="16"/>
      <c r="D14" s="17"/>
      <c r="E14" s="17"/>
      <c r="F14" s="17"/>
      <c r="G14" s="17"/>
      <c r="H14" s="54"/>
      <c r="I14" s="17"/>
      <c r="J14" s="17"/>
      <c r="K14" s="17"/>
      <c r="L14" s="17"/>
      <c r="M14" s="17"/>
      <c r="N14" s="17"/>
      <c r="O14" s="17"/>
      <c r="P14" s="17"/>
      <c r="Q14" s="17">
        <v>0.114</v>
      </c>
      <c r="R14" s="64"/>
      <c r="S14" s="64"/>
      <c r="T14" s="67"/>
    </row>
    <row r="15" spans="1:20">
      <c r="A15" s="18"/>
      <c r="B15" s="19"/>
      <c r="C15" s="20"/>
      <c r="D15" s="21"/>
      <c r="E15" s="21"/>
      <c r="F15" s="21"/>
      <c r="G15" s="21"/>
      <c r="H15" s="55"/>
      <c r="I15" s="21"/>
      <c r="J15" s="21"/>
      <c r="K15" s="21"/>
      <c r="L15" s="21"/>
      <c r="M15" s="21"/>
      <c r="N15" s="21"/>
      <c r="O15" s="21"/>
      <c r="P15" s="21"/>
      <c r="Q15" s="21"/>
      <c r="R15" s="66"/>
      <c r="S15" s="66"/>
      <c r="T15" s="67"/>
    </row>
    <row r="16" spans="1:20">
      <c r="A16" s="18"/>
      <c r="B16" s="19"/>
      <c r="C16" s="20"/>
      <c r="D16" s="21"/>
      <c r="E16" s="21"/>
      <c r="F16" s="21"/>
      <c r="G16" s="21"/>
      <c r="H16" s="55"/>
      <c r="I16" s="21"/>
      <c r="J16" s="21"/>
      <c r="K16" s="21"/>
      <c r="L16" s="21"/>
      <c r="M16" s="21"/>
      <c r="N16" s="21"/>
      <c r="O16" s="21"/>
      <c r="P16" s="21"/>
      <c r="Q16" s="21"/>
      <c r="R16" s="66"/>
      <c r="S16" s="66"/>
      <c r="T16" s="67"/>
    </row>
    <row r="17" ht="13.95" spans="1:20">
      <c r="A17" s="27"/>
      <c r="B17" s="28"/>
      <c r="C17" s="29"/>
      <c r="D17" s="30"/>
      <c r="E17" s="30"/>
      <c r="F17" s="30"/>
      <c r="G17" s="30"/>
      <c r="H17" s="57"/>
      <c r="I17" s="30"/>
      <c r="J17" s="30"/>
      <c r="K17" s="30"/>
      <c r="L17" s="30"/>
      <c r="M17" s="30"/>
      <c r="N17" s="30"/>
      <c r="O17" s="30"/>
      <c r="P17" s="30"/>
      <c r="Q17" s="30"/>
      <c r="R17" s="69"/>
      <c r="S17" s="69"/>
      <c r="T17" s="67"/>
    </row>
    <row r="18" spans="1:20">
      <c r="A18" s="31" t="s">
        <v>30</v>
      </c>
      <c r="B18" s="32" t="s">
        <v>185</v>
      </c>
      <c r="C18" s="16"/>
      <c r="D18" s="17"/>
      <c r="E18" s="17"/>
      <c r="F18" s="17"/>
      <c r="G18" s="17">
        <v>0.005</v>
      </c>
      <c r="H18" s="54"/>
      <c r="I18" s="17"/>
      <c r="J18" s="17"/>
      <c r="K18" s="17"/>
      <c r="L18" s="17">
        <v>0.0794</v>
      </c>
      <c r="M18" s="17">
        <v>0.0114</v>
      </c>
      <c r="N18" s="17">
        <v>0.0113</v>
      </c>
      <c r="O18" s="17">
        <v>0.00234</v>
      </c>
      <c r="P18" s="17">
        <v>0.0763</v>
      </c>
      <c r="Q18" s="17"/>
      <c r="R18" s="64"/>
      <c r="S18" s="64"/>
      <c r="T18" s="67"/>
    </row>
    <row r="19" spans="1:20">
      <c r="A19" s="33"/>
      <c r="B19" s="34" t="s">
        <v>186</v>
      </c>
      <c r="C19" s="20"/>
      <c r="D19" s="21">
        <v>0.0104</v>
      </c>
      <c r="E19" s="21"/>
      <c r="F19" s="21"/>
      <c r="G19" s="21"/>
      <c r="H19" s="55"/>
      <c r="I19" s="21"/>
      <c r="J19" s="21"/>
      <c r="K19" s="21"/>
      <c r="L19" s="21">
        <v>0.1964</v>
      </c>
      <c r="M19" s="21">
        <v>0.0202</v>
      </c>
      <c r="N19" s="21">
        <v>0.008</v>
      </c>
      <c r="O19" s="21"/>
      <c r="P19" s="21">
        <v>0.1054</v>
      </c>
      <c r="Q19" s="21"/>
      <c r="R19" s="66"/>
      <c r="S19" s="66">
        <v>3</v>
      </c>
      <c r="T19" s="67"/>
    </row>
    <row r="20" spans="1:20">
      <c r="A20" s="33"/>
      <c r="B20" s="35" t="s">
        <v>34</v>
      </c>
      <c r="C20" s="20"/>
      <c r="D20" s="21"/>
      <c r="E20" s="21">
        <v>0.008</v>
      </c>
      <c r="F20" s="21"/>
      <c r="G20" s="21"/>
      <c r="H20" s="55"/>
      <c r="I20" s="21"/>
      <c r="J20" s="21"/>
      <c r="K20" s="21">
        <v>0.018</v>
      </c>
      <c r="L20" s="21"/>
      <c r="M20" s="21"/>
      <c r="N20" s="21"/>
      <c r="O20" s="21"/>
      <c r="P20" s="21"/>
      <c r="Q20" s="21">
        <v>0.009</v>
      </c>
      <c r="R20" s="66"/>
      <c r="S20" s="66"/>
      <c r="T20" s="67"/>
    </row>
    <row r="21" spans="1:20">
      <c r="A21" s="33"/>
      <c r="B21" s="22" t="s">
        <v>35</v>
      </c>
      <c r="C21" s="20"/>
      <c r="D21" s="21"/>
      <c r="E21" s="21"/>
      <c r="F21" s="21"/>
      <c r="G21" s="21"/>
      <c r="H21" s="55"/>
      <c r="I21" s="21"/>
      <c r="J21" s="21">
        <v>0.05</v>
      </c>
      <c r="K21" s="21"/>
      <c r="L21" s="21"/>
      <c r="M21" s="21"/>
      <c r="N21" s="21"/>
      <c r="O21" s="21"/>
      <c r="P21" s="21"/>
      <c r="Q21" s="21"/>
      <c r="R21" s="66"/>
      <c r="S21" s="66"/>
      <c r="T21" s="67"/>
    </row>
    <row r="22" ht="13.95" spans="1:20">
      <c r="A22" s="36"/>
      <c r="B22" s="37"/>
      <c r="C22" s="25"/>
      <c r="D22" s="26"/>
      <c r="E22" s="26"/>
      <c r="F22" s="26"/>
      <c r="G22" s="26"/>
      <c r="H22" s="56"/>
      <c r="I22" s="26"/>
      <c r="J22" s="26"/>
      <c r="K22" s="26"/>
      <c r="L22" s="26"/>
      <c r="M22" s="26"/>
      <c r="N22" s="26"/>
      <c r="O22" s="26"/>
      <c r="P22" s="26"/>
      <c r="Q22" s="26"/>
      <c r="R22" s="68"/>
      <c r="S22" s="68"/>
      <c r="T22" s="67"/>
    </row>
    <row r="23" spans="1:20">
      <c r="A23" s="31" t="s">
        <v>36</v>
      </c>
      <c r="B23" s="15" t="s">
        <v>37</v>
      </c>
      <c r="C23" s="16">
        <v>0.0361</v>
      </c>
      <c r="D23" s="17">
        <v>0.0022</v>
      </c>
      <c r="E23" s="17"/>
      <c r="F23" s="17"/>
      <c r="G23" s="17"/>
      <c r="H23" s="54"/>
      <c r="I23" s="17"/>
      <c r="J23" s="17"/>
      <c r="K23" s="17"/>
      <c r="L23" s="17"/>
      <c r="M23" s="17"/>
      <c r="N23" s="17"/>
      <c r="O23" s="17"/>
      <c r="P23" s="17"/>
      <c r="Q23" s="17"/>
      <c r="R23" s="64"/>
      <c r="S23" s="64">
        <v>46</v>
      </c>
      <c r="T23" s="67"/>
    </row>
    <row r="24" spans="1:20">
      <c r="A24" s="33"/>
      <c r="B24" s="19" t="s">
        <v>27</v>
      </c>
      <c r="C24" s="20"/>
      <c r="D24" s="21"/>
      <c r="E24" s="21">
        <v>0.0074</v>
      </c>
      <c r="F24" s="21"/>
      <c r="G24" s="21"/>
      <c r="H24" s="55">
        <v>0.0006</v>
      </c>
      <c r="I24" s="21"/>
      <c r="J24" s="21"/>
      <c r="K24" s="21"/>
      <c r="L24" s="21"/>
      <c r="M24" s="21"/>
      <c r="N24" s="21"/>
      <c r="O24" s="21"/>
      <c r="P24" s="21"/>
      <c r="Q24" s="21"/>
      <c r="R24" s="66"/>
      <c r="S24" s="66"/>
      <c r="T24" s="67"/>
    </row>
    <row r="25" spans="1:20">
      <c r="A25" s="33"/>
      <c r="B25" s="38" t="s">
        <v>35</v>
      </c>
      <c r="C25" s="39"/>
      <c r="D25" s="40"/>
      <c r="E25" s="40"/>
      <c r="F25" s="40"/>
      <c r="G25" s="40"/>
      <c r="H25" s="58"/>
      <c r="I25" s="30"/>
      <c r="J25" s="30">
        <v>0.024</v>
      </c>
      <c r="K25" s="30"/>
      <c r="L25" s="30"/>
      <c r="M25" s="30"/>
      <c r="N25" s="30"/>
      <c r="O25" s="30"/>
      <c r="P25" s="30"/>
      <c r="Q25" s="30"/>
      <c r="R25" s="69"/>
      <c r="S25" s="69"/>
      <c r="T25" s="67"/>
    </row>
    <row r="26" spans="1:20">
      <c r="A26" s="33"/>
      <c r="B26" s="38" t="s">
        <v>38</v>
      </c>
      <c r="C26" s="39"/>
      <c r="D26" s="40"/>
      <c r="E26" s="40"/>
      <c r="F26" s="40"/>
      <c r="G26" s="40"/>
      <c r="H26" s="58"/>
      <c r="I26" s="30"/>
      <c r="J26" s="30"/>
      <c r="K26" s="30"/>
      <c r="L26" s="30"/>
      <c r="M26" s="30"/>
      <c r="N26" s="30"/>
      <c r="O26" s="30"/>
      <c r="P26" s="30"/>
      <c r="Q26" s="30"/>
      <c r="R26" s="69">
        <v>4</v>
      </c>
      <c r="S26" s="69"/>
      <c r="T26" s="67"/>
    </row>
    <row r="27" ht="13.95" spans="1:20">
      <c r="A27" s="36"/>
      <c r="B27" s="24"/>
      <c r="C27" s="25"/>
      <c r="D27" s="26"/>
      <c r="E27" s="26"/>
      <c r="F27" s="26"/>
      <c r="G27" s="26"/>
      <c r="H27" s="56"/>
      <c r="I27" s="26"/>
      <c r="J27" s="26"/>
      <c r="K27" s="26"/>
      <c r="L27" s="26"/>
      <c r="M27" s="26"/>
      <c r="N27" s="26"/>
      <c r="O27" s="26"/>
      <c r="P27" s="26"/>
      <c r="Q27" s="26"/>
      <c r="R27" s="68"/>
      <c r="S27" s="68"/>
      <c r="T27" s="70"/>
    </row>
    <row r="28" ht="15.6" spans="1:20">
      <c r="A28" s="41" t="s">
        <v>39</v>
      </c>
      <c r="B28" s="42"/>
      <c r="C28" s="16">
        <f t="shared" ref="C28:U28" si="0">SUM(C9:C27)</f>
        <v>0.2001</v>
      </c>
      <c r="D28" s="17">
        <f t="shared" si="0"/>
        <v>0.0227</v>
      </c>
      <c r="E28" s="17">
        <f t="shared" si="0"/>
        <v>0.0282</v>
      </c>
      <c r="F28" s="17">
        <f t="shared" si="0"/>
        <v>0.0195</v>
      </c>
      <c r="G28" s="17">
        <f t="shared" si="0"/>
        <v>0.005</v>
      </c>
      <c r="H28" s="54">
        <f t="shared" si="0"/>
        <v>0.00124</v>
      </c>
      <c r="I28" s="17">
        <f t="shared" si="0"/>
        <v>0.031</v>
      </c>
      <c r="J28" s="17">
        <f t="shared" si="0"/>
        <v>0.074</v>
      </c>
      <c r="K28" s="17">
        <f t="shared" si="0"/>
        <v>0.018</v>
      </c>
      <c r="L28" s="17">
        <f t="shared" si="0"/>
        <v>0.2758</v>
      </c>
      <c r="M28" s="17">
        <f t="shared" si="0"/>
        <v>0.0316</v>
      </c>
      <c r="N28" s="17">
        <f t="shared" si="0"/>
        <v>0.0193</v>
      </c>
      <c r="O28" s="17">
        <f t="shared" si="0"/>
        <v>0.00234</v>
      </c>
      <c r="P28" s="17">
        <f t="shared" si="0"/>
        <v>0.1817</v>
      </c>
      <c r="Q28" s="17">
        <f t="shared" si="0"/>
        <v>0.123</v>
      </c>
      <c r="R28" s="17">
        <f t="shared" si="0"/>
        <v>4</v>
      </c>
      <c r="S28" s="17">
        <v>49</v>
      </c>
      <c r="T28" s="15"/>
    </row>
    <row r="29" ht="15.6" hidden="1" spans="1:20">
      <c r="A29" s="43" t="s">
        <v>40</v>
      </c>
      <c r="B29" s="44"/>
      <c r="C29" s="20">
        <f>30*C28</f>
        <v>6.003</v>
      </c>
      <c r="D29" s="20">
        <f t="shared" ref="D29:V29" si="1">30*D28</f>
        <v>0.681</v>
      </c>
      <c r="E29" s="20">
        <f t="shared" si="1"/>
        <v>0.846</v>
      </c>
      <c r="F29" s="20">
        <f t="shared" si="1"/>
        <v>0.585</v>
      </c>
      <c r="G29" s="20">
        <f t="shared" si="1"/>
        <v>0.15</v>
      </c>
      <c r="H29" s="20">
        <f t="shared" si="1"/>
        <v>0.0372</v>
      </c>
      <c r="I29" s="20">
        <f t="shared" si="1"/>
        <v>0.93</v>
      </c>
      <c r="J29" s="20">
        <f t="shared" si="1"/>
        <v>2.22</v>
      </c>
      <c r="K29" s="20">
        <f t="shared" si="1"/>
        <v>0.54</v>
      </c>
      <c r="L29" s="20">
        <f t="shared" si="1"/>
        <v>8.274</v>
      </c>
      <c r="M29" s="20">
        <f t="shared" si="1"/>
        <v>0.948</v>
      </c>
      <c r="N29" s="20">
        <f t="shared" si="1"/>
        <v>0.579</v>
      </c>
      <c r="O29" s="20">
        <f t="shared" si="1"/>
        <v>0.0702</v>
      </c>
      <c r="P29" s="20">
        <f t="shared" si="1"/>
        <v>5.451</v>
      </c>
      <c r="Q29" s="20">
        <f t="shared" si="1"/>
        <v>3.69</v>
      </c>
      <c r="R29" s="20">
        <v>4</v>
      </c>
      <c r="S29" s="20">
        <v>49</v>
      </c>
      <c r="T29" s="71"/>
    </row>
    <row r="30" ht="15.6" spans="1:20">
      <c r="A30" s="43" t="s">
        <v>40</v>
      </c>
      <c r="B30" s="44"/>
      <c r="C30" s="45">
        <f t="shared" ref="C30:Q30" si="2">ROUND(C29,2)</f>
        <v>6</v>
      </c>
      <c r="D30" s="46">
        <f t="shared" si="2"/>
        <v>0.68</v>
      </c>
      <c r="E30" s="46">
        <f t="shared" si="2"/>
        <v>0.85</v>
      </c>
      <c r="F30" s="46">
        <f t="shared" si="2"/>
        <v>0.59</v>
      </c>
      <c r="G30" s="46">
        <f t="shared" si="2"/>
        <v>0.15</v>
      </c>
      <c r="H30" s="46">
        <f t="shared" si="2"/>
        <v>0.04</v>
      </c>
      <c r="I30" s="46">
        <f t="shared" si="2"/>
        <v>0.93</v>
      </c>
      <c r="J30" s="46">
        <f t="shared" si="2"/>
        <v>2.22</v>
      </c>
      <c r="K30" s="46">
        <f t="shared" si="2"/>
        <v>0.54</v>
      </c>
      <c r="L30" s="46">
        <f t="shared" si="2"/>
        <v>8.27</v>
      </c>
      <c r="M30" s="59">
        <f t="shared" si="2"/>
        <v>0.95</v>
      </c>
      <c r="N30" s="59">
        <f t="shared" si="2"/>
        <v>0.58</v>
      </c>
      <c r="O30" s="59">
        <f t="shared" si="2"/>
        <v>0.07</v>
      </c>
      <c r="P30" s="59">
        <f t="shared" si="2"/>
        <v>5.45</v>
      </c>
      <c r="Q30" s="59">
        <f t="shared" si="2"/>
        <v>3.69</v>
      </c>
      <c r="R30" s="59">
        <v>4</v>
      </c>
      <c r="S30" s="59">
        <v>49</v>
      </c>
      <c r="T30" s="71"/>
    </row>
    <row r="31" ht="15.6" spans="1:20">
      <c r="A31" s="43" t="s">
        <v>41</v>
      </c>
      <c r="B31" s="44"/>
      <c r="C31" s="45">
        <v>80</v>
      </c>
      <c r="D31" s="47">
        <v>800</v>
      </c>
      <c r="E31" s="47">
        <v>85</v>
      </c>
      <c r="F31" s="46">
        <v>180</v>
      </c>
      <c r="G31" s="46">
        <v>60</v>
      </c>
      <c r="H31" s="47">
        <v>1400</v>
      </c>
      <c r="I31" s="47">
        <v>62.37</v>
      </c>
      <c r="J31" s="47">
        <v>39.5</v>
      </c>
      <c r="K31" s="46">
        <v>250</v>
      </c>
      <c r="L31" s="46">
        <v>40</v>
      </c>
      <c r="M31" s="46">
        <v>52</v>
      </c>
      <c r="N31" s="59">
        <v>80</v>
      </c>
      <c r="O31" s="59">
        <v>220</v>
      </c>
      <c r="P31" s="59">
        <v>253</v>
      </c>
      <c r="Q31" s="59">
        <v>110</v>
      </c>
      <c r="R31" s="46">
        <v>35</v>
      </c>
      <c r="S31" s="59">
        <v>6</v>
      </c>
      <c r="T31" s="72"/>
    </row>
    <row r="32" ht="16.35" spans="1:20">
      <c r="A32" s="48" t="s">
        <v>42</v>
      </c>
      <c r="B32" s="49"/>
      <c r="C32" s="50">
        <f t="shared" ref="C32:V32" si="3">C30*C31</f>
        <v>480</v>
      </c>
      <c r="D32" s="50">
        <f t="shared" si="3"/>
        <v>544</v>
      </c>
      <c r="E32" s="50">
        <f t="shared" si="3"/>
        <v>72.25</v>
      </c>
      <c r="F32" s="50">
        <f t="shared" si="3"/>
        <v>106.2</v>
      </c>
      <c r="G32" s="50">
        <f t="shared" si="3"/>
        <v>9</v>
      </c>
      <c r="H32" s="50">
        <f t="shared" si="3"/>
        <v>56</v>
      </c>
      <c r="I32" s="50">
        <f t="shared" si="3"/>
        <v>58.0041</v>
      </c>
      <c r="J32" s="50">
        <f t="shared" si="3"/>
        <v>87.69</v>
      </c>
      <c r="K32" s="50">
        <f t="shared" si="3"/>
        <v>135</v>
      </c>
      <c r="L32" s="50">
        <f t="shared" si="3"/>
        <v>330.8</v>
      </c>
      <c r="M32" s="50">
        <f t="shared" si="3"/>
        <v>49.4</v>
      </c>
      <c r="N32" s="50">
        <f t="shared" si="3"/>
        <v>46.4</v>
      </c>
      <c r="O32" s="50">
        <f t="shared" si="3"/>
        <v>15.4</v>
      </c>
      <c r="P32" s="50">
        <f t="shared" si="3"/>
        <v>1378.85</v>
      </c>
      <c r="Q32" s="50">
        <f t="shared" si="3"/>
        <v>405.9</v>
      </c>
      <c r="R32" s="50">
        <f t="shared" si="3"/>
        <v>140</v>
      </c>
      <c r="S32" s="50">
        <f t="shared" si="3"/>
        <v>294</v>
      </c>
      <c r="T32" s="73">
        <f>SUM(C32:S32)</f>
        <v>4208.8941</v>
      </c>
    </row>
    <row r="33" ht="15.6" spans="1:20">
      <c r="A33" s="51"/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>
        <f>T32/T2</f>
        <v>140.29647</v>
      </c>
    </row>
    <row r="34" customFormat="1" ht="27" customHeight="1" spans="2:15">
      <c r="B34" s="53" t="s">
        <v>156</v>
      </c>
      <c r="O34" s="52"/>
    </row>
    <row r="35" customFormat="1" ht="27" customHeight="1" spans="2:15">
      <c r="B35" s="53" t="s">
        <v>157</v>
      </c>
      <c r="O35" s="52"/>
    </row>
    <row r="36" customFormat="1" ht="27" customHeight="1" spans="2:2">
      <c r="B36" s="53" t="s">
        <v>158</v>
      </c>
    </row>
  </sheetData>
  <mergeCells count="32">
    <mergeCell ref="A1:T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2"/>
    <mergeCell ref="A23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T9:T27"/>
  </mergeCells>
  <pageMargins left="0.0784722222222222" right="0.196527777777778" top="1.05069444444444" bottom="1.05069444444444" header="0.708333333333333" footer="0.786805555555556"/>
  <pageSetup paperSize="9" scale="87" orientation="landscape" useFirstPageNumber="1" horizontalDpi="300" verticalDpi="300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Z37"/>
  <sheetViews>
    <sheetView tabSelected="1" workbookViewId="0">
      <pane ySplit="7" topLeftCell="A17" activePane="bottomLeft" state="frozen"/>
      <selection/>
      <selection pane="bottomLeft" activeCell="C17" sqref="C17"/>
    </sheetView>
  </sheetViews>
  <sheetFormatPr defaultColWidth="11.537037037037" defaultRowHeight="13.2"/>
  <cols>
    <col min="1" max="1" width="6.33333333333333" customWidth="1"/>
    <col min="2" max="2" width="29.5555555555556" customWidth="1"/>
    <col min="3" max="3" width="6.66666666666667" customWidth="1"/>
    <col min="4" max="4" width="6.22222222222222" customWidth="1"/>
    <col min="5" max="5" width="5.66666666666667" customWidth="1"/>
    <col min="6" max="8" width="6" customWidth="1"/>
    <col min="9" max="9" width="7.22222222222222" customWidth="1"/>
    <col min="10" max="10" width="6.22222222222222" customWidth="1"/>
    <col min="11" max="11" width="6.33333333333333" customWidth="1"/>
    <col min="12" max="12" width="6.22222222222222" customWidth="1"/>
    <col min="13" max="13" width="6.11111111111111" customWidth="1"/>
    <col min="14" max="14" width="6.55555555555556" customWidth="1"/>
    <col min="15" max="15" width="5.55555555555556" customWidth="1"/>
    <col min="16" max="17" width="6.55555555555556" customWidth="1"/>
    <col min="18" max="18" width="6.11111111111111" customWidth="1"/>
    <col min="19" max="19" width="6.44444444444444" customWidth="1"/>
    <col min="20" max="20" width="6.22222222222222" customWidth="1"/>
    <col min="21" max="21" width="6.55555555555556" customWidth="1"/>
    <col min="22" max="22" width="6.11111111111111" customWidth="1"/>
    <col min="23" max="24" width="6.33333333333333" customWidth="1"/>
    <col min="25" max="25" width="6" customWidth="1"/>
    <col min="26" max="26" width="8.22222222222222" customWidth="1"/>
  </cols>
  <sheetData>
    <row r="1" s="1" customFormat="1" ht="22" customHeight="1" spans="1:1">
      <c r="A1" s="1" t="s">
        <v>0</v>
      </c>
    </row>
    <row r="2" customHeight="1" spans="1:26">
      <c r="A2" s="2"/>
      <c r="B2" s="3" t="s">
        <v>187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69</v>
      </c>
      <c r="H2" s="4" t="s">
        <v>68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6</v>
      </c>
      <c r="T2" s="4" t="s">
        <v>82</v>
      </c>
      <c r="U2" s="4" t="s">
        <v>54</v>
      </c>
      <c r="V2" s="4" t="s">
        <v>125</v>
      </c>
      <c r="W2" s="4" t="s">
        <v>188</v>
      </c>
      <c r="X2" s="4" t="s">
        <v>17</v>
      </c>
      <c r="Y2" s="4" t="s">
        <v>51</v>
      </c>
      <c r="Z2" s="60">
        <v>31</v>
      </c>
    </row>
    <row r="3" spans="1:26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61"/>
    </row>
    <row r="4" spans="1:26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61"/>
    </row>
    <row r="5" ht="12" customHeight="1" spans="1:26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61"/>
    </row>
    <row r="6" spans="1:26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61"/>
    </row>
    <row r="7" ht="28" customHeight="1" spans="1:26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62"/>
    </row>
    <row r="8" ht="16" customHeight="1" spans="1:26">
      <c r="A8" s="11"/>
      <c r="B8" s="12"/>
      <c r="C8" s="13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13">
        <v>14</v>
      </c>
      <c r="Q8" s="13">
        <v>15</v>
      </c>
      <c r="R8" s="13">
        <v>16</v>
      </c>
      <c r="S8" s="13">
        <v>17</v>
      </c>
      <c r="T8" s="13">
        <v>18</v>
      </c>
      <c r="U8" s="13">
        <v>19</v>
      </c>
      <c r="V8" s="13">
        <v>20</v>
      </c>
      <c r="W8" s="13">
        <v>21</v>
      </c>
      <c r="X8" s="13">
        <v>22</v>
      </c>
      <c r="Y8" s="13">
        <v>23</v>
      </c>
      <c r="Z8" s="63" t="s">
        <v>23</v>
      </c>
    </row>
    <row r="9" spans="1:26">
      <c r="A9" s="14" t="s">
        <v>24</v>
      </c>
      <c r="B9" s="15" t="s">
        <v>25</v>
      </c>
      <c r="C9" s="16">
        <v>0.1612</v>
      </c>
      <c r="D9" s="17"/>
      <c r="E9" s="17">
        <v>0.0054</v>
      </c>
      <c r="F9" s="17">
        <v>0.026</v>
      </c>
      <c r="G9" s="17"/>
      <c r="H9" s="17"/>
      <c r="I9" s="54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64"/>
      <c r="Z9" s="65" t="s">
        <v>136</v>
      </c>
    </row>
    <row r="10" spans="1:26">
      <c r="A10" s="18"/>
      <c r="B10" s="19" t="s">
        <v>27</v>
      </c>
      <c r="C10" s="20"/>
      <c r="D10" s="21"/>
      <c r="E10" s="21">
        <v>0.0074</v>
      </c>
      <c r="F10" s="21"/>
      <c r="G10" s="21"/>
      <c r="H10" s="21"/>
      <c r="I10" s="55">
        <v>0.00064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66"/>
      <c r="Z10" s="67"/>
    </row>
    <row r="11" spans="1:26">
      <c r="A11" s="18"/>
      <c r="B11" s="22" t="s">
        <v>28</v>
      </c>
      <c r="C11" s="20"/>
      <c r="D11" s="21">
        <v>0.0104</v>
      </c>
      <c r="E11" s="21"/>
      <c r="F11" s="21"/>
      <c r="G11" s="21"/>
      <c r="H11" s="21"/>
      <c r="I11" s="55"/>
      <c r="J11" s="21">
        <v>0.0324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66"/>
      <c r="Z11" s="67"/>
    </row>
    <row r="12" spans="1:26">
      <c r="A12" s="18"/>
      <c r="B12" s="19"/>
      <c r="C12" s="20"/>
      <c r="D12" s="21"/>
      <c r="E12" s="21"/>
      <c r="F12" s="21"/>
      <c r="G12" s="21"/>
      <c r="H12" s="21"/>
      <c r="I12" s="55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66"/>
      <c r="Z12" s="67"/>
    </row>
    <row r="13" ht="13.95" spans="1:26">
      <c r="A13" s="23"/>
      <c r="B13" s="24"/>
      <c r="C13" s="25"/>
      <c r="D13" s="26"/>
      <c r="E13" s="26"/>
      <c r="F13" s="26"/>
      <c r="G13" s="26"/>
      <c r="H13" s="26"/>
      <c r="I13" s="5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68"/>
      <c r="Z13" s="67"/>
    </row>
    <row r="14" spans="1:26">
      <c r="A14" s="14" t="s">
        <v>29</v>
      </c>
      <c r="B14" s="15" t="s">
        <v>125</v>
      </c>
      <c r="C14" s="16"/>
      <c r="D14" s="17"/>
      <c r="E14" s="17"/>
      <c r="F14" s="17"/>
      <c r="G14" s="17"/>
      <c r="H14" s="17"/>
      <c r="I14" s="54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>
        <v>0.1</v>
      </c>
      <c r="W14" s="17"/>
      <c r="X14" s="17"/>
      <c r="Y14" s="64"/>
      <c r="Z14" s="67"/>
    </row>
    <row r="15" spans="1:26">
      <c r="A15" s="18"/>
      <c r="B15" s="19"/>
      <c r="C15" s="20"/>
      <c r="D15" s="21"/>
      <c r="E15" s="21"/>
      <c r="F15" s="21"/>
      <c r="G15" s="21"/>
      <c r="H15" s="21"/>
      <c r="I15" s="55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66"/>
      <c r="Z15" s="67"/>
    </row>
    <row r="16" spans="1:26">
      <c r="A16" s="18"/>
      <c r="B16" s="19"/>
      <c r="C16" s="20"/>
      <c r="D16" s="21"/>
      <c r="E16" s="21"/>
      <c r="F16" s="21"/>
      <c r="G16" s="21"/>
      <c r="H16" s="21"/>
      <c r="I16" s="55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66"/>
      <c r="Z16" s="67"/>
    </row>
    <row r="17" ht="13.95" spans="1:26">
      <c r="A17" s="27"/>
      <c r="B17" s="28"/>
      <c r="C17" s="29"/>
      <c r="D17" s="30"/>
      <c r="E17" s="30"/>
      <c r="F17" s="30"/>
      <c r="G17" s="30"/>
      <c r="H17" s="30"/>
      <c r="I17" s="57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69"/>
      <c r="Z17" s="67"/>
    </row>
    <row r="18" spans="1:26">
      <c r="A18" s="31" t="s">
        <v>30</v>
      </c>
      <c r="B18" s="32" t="s">
        <v>31</v>
      </c>
      <c r="C18" s="16"/>
      <c r="D18" s="17"/>
      <c r="E18" s="17"/>
      <c r="F18" s="17">
        <v>0.005</v>
      </c>
      <c r="G18" s="17"/>
      <c r="H18" s="17"/>
      <c r="I18" s="54"/>
      <c r="J18" s="17"/>
      <c r="K18" s="17"/>
      <c r="L18" s="17"/>
      <c r="M18" s="17">
        <v>0.0834</v>
      </c>
      <c r="N18" s="17">
        <v>0.015</v>
      </c>
      <c r="O18" s="17">
        <v>0.014</v>
      </c>
      <c r="P18" s="17">
        <v>0.00234</v>
      </c>
      <c r="Q18" s="17">
        <v>0.0734</v>
      </c>
      <c r="R18" s="17">
        <v>0.0063</v>
      </c>
      <c r="S18" s="17">
        <v>0.0283</v>
      </c>
      <c r="T18" s="17"/>
      <c r="U18" s="17"/>
      <c r="V18" s="17"/>
      <c r="W18" s="17"/>
      <c r="X18" s="17"/>
      <c r="Y18" s="64"/>
      <c r="Z18" s="67"/>
    </row>
    <row r="19" spans="1:26">
      <c r="A19" s="33"/>
      <c r="B19" s="34" t="s">
        <v>163</v>
      </c>
      <c r="C19" s="20"/>
      <c r="D19" s="21"/>
      <c r="E19" s="21"/>
      <c r="F19" s="21"/>
      <c r="G19" s="21"/>
      <c r="H19" s="21">
        <v>0.005</v>
      </c>
      <c r="I19" s="55"/>
      <c r="J19" s="21"/>
      <c r="K19" s="21"/>
      <c r="L19" s="21"/>
      <c r="M19" s="21"/>
      <c r="N19" s="21">
        <v>0.015</v>
      </c>
      <c r="O19" s="21">
        <v>0.015</v>
      </c>
      <c r="P19" s="21">
        <v>0.0044</v>
      </c>
      <c r="Q19" s="21"/>
      <c r="R19" s="21">
        <v>0.004</v>
      </c>
      <c r="S19" s="21"/>
      <c r="T19" s="21">
        <v>0.0874</v>
      </c>
      <c r="U19" s="21"/>
      <c r="V19" s="21"/>
      <c r="W19" s="21"/>
      <c r="X19" s="21"/>
      <c r="Y19" s="66">
        <v>0.0406</v>
      </c>
      <c r="Z19" s="67"/>
    </row>
    <row r="20" spans="1:26">
      <c r="A20" s="33"/>
      <c r="B20" s="34" t="s">
        <v>164</v>
      </c>
      <c r="C20" s="20"/>
      <c r="D20" s="21">
        <v>0.0072</v>
      </c>
      <c r="E20" s="21"/>
      <c r="F20" s="21"/>
      <c r="G20" s="21"/>
      <c r="H20" s="21">
        <v>0.035</v>
      </c>
      <c r="I20" s="55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66"/>
      <c r="Z20" s="67"/>
    </row>
    <row r="21" spans="1:26">
      <c r="A21" s="33"/>
      <c r="B21" s="35" t="s">
        <v>34</v>
      </c>
      <c r="C21" s="20"/>
      <c r="D21" s="21"/>
      <c r="E21" s="21">
        <v>0.0082</v>
      </c>
      <c r="F21" s="21"/>
      <c r="G21" s="21"/>
      <c r="H21" s="21"/>
      <c r="I21" s="55"/>
      <c r="J21" s="21"/>
      <c r="K21" s="21"/>
      <c r="L21" s="21">
        <v>0.0175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0.015</v>
      </c>
      <c r="Y21" s="66"/>
      <c r="Z21" s="67"/>
    </row>
    <row r="22" spans="1:26">
      <c r="A22" s="33"/>
      <c r="B22" s="22" t="s">
        <v>35</v>
      </c>
      <c r="C22" s="20"/>
      <c r="D22" s="21"/>
      <c r="E22" s="21"/>
      <c r="F22" s="21"/>
      <c r="G22" s="21"/>
      <c r="H22" s="21"/>
      <c r="I22" s="55"/>
      <c r="J22" s="21"/>
      <c r="K22" s="21">
        <v>0.048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66"/>
      <c r="Z22" s="67"/>
    </row>
    <row r="23" ht="13.95" spans="1:26">
      <c r="A23" s="36"/>
      <c r="B23" s="37"/>
      <c r="C23" s="25"/>
      <c r="D23" s="26"/>
      <c r="E23" s="26"/>
      <c r="F23" s="26"/>
      <c r="G23" s="26"/>
      <c r="H23" s="26"/>
      <c r="I23" s="5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68"/>
      <c r="Z23" s="67"/>
    </row>
    <row r="24" spans="1:26">
      <c r="A24" s="31" t="s">
        <v>36</v>
      </c>
      <c r="B24" s="15" t="s">
        <v>77</v>
      </c>
      <c r="C24" s="16"/>
      <c r="D24" s="17">
        <v>0.0033</v>
      </c>
      <c r="E24" s="17">
        <v>0.0044</v>
      </c>
      <c r="F24" s="17"/>
      <c r="G24" s="17">
        <v>0.0097</v>
      </c>
      <c r="H24" s="17"/>
      <c r="I24" s="54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>
        <v>0.035</v>
      </c>
      <c r="V24" s="17"/>
      <c r="W24" s="17"/>
      <c r="X24" s="17"/>
      <c r="Y24" s="64"/>
      <c r="Z24" s="67"/>
    </row>
    <row r="25" spans="1:26">
      <c r="A25" s="33"/>
      <c r="B25" s="19" t="s">
        <v>27</v>
      </c>
      <c r="C25" s="20"/>
      <c r="D25" s="21"/>
      <c r="E25" s="21">
        <v>0.0074</v>
      </c>
      <c r="F25" s="21"/>
      <c r="G25" s="21"/>
      <c r="H25" s="21"/>
      <c r="I25" s="55">
        <v>0.0006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66"/>
      <c r="Z25" s="67"/>
    </row>
    <row r="26" spans="1:26">
      <c r="A26" s="33"/>
      <c r="B26" s="38" t="s">
        <v>188</v>
      </c>
      <c r="C26" s="39"/>
      <c r="D26" s="40"/>
      <c r="E26" s="40"/>
      <c r="F26" s="40"/>
      <c r="G26" s="40"/>
      <c r="H26" s="40"/>
      <c r="I26" s="58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>
        <v>0.0306</v>
      </c>
      <c r="X26" s="30"/>
      <c r="Y26" s="69"/>
      <c r="Z26" s="67"/>
    </row>
    <row r="27" spans="1:26">
      <c r="A27" s="33"/>
      <c r="B27" s="38"/>
      <c r="C27" s="39"/>
      <c r="D27" s="40"/>
      <c r="E27" s="40"/>
      <c r="F27" s="40"/>
      <c r="G27" s="40"/>
      <c r="H27" s="40"/>
      <c r="I27" s="58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69"/>
      <c r="Z27" s="67"/>
    </row>
    <row r="28" ht="13.95" spans="1:26">
      <c r="A28" s="36"/>
      <c r="B28" s="24"/>
      <c r="C28" s="25"/>
      <c r="D28" s="26"/>
      <c r="E28" s="26"/>
      <c r="F28" s="26"/>
      <c r="G28" s="26"/>
      <c r="H28" s="26"/>
      <c r="I28" s="5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68"/>
      <c r="Z28" s="70"/>
    </row>
    <row r="29" ht="15.6" spans="1:26">
      <c r="A29" s="41" t="s">
        <v>39</v>
      </c>
      <c r="B29" s="42"/>
      <c r="C29" s="16">
        <f>SUM(C9:C28)</f>
        <v>0.1612</v>
      </c>
      <c r="D29" s="17">
        <f>SUM(D9:D28)</f>
        <v>0.0209</v>
      </c>
      <c r="E29" s="17">
        <f>SUM(E9:E28)</f>
        <v>0.0328</v>
      </c>
      <c r="F29" s="17">
        <f>SUM(F9:F28)</f>
        <v>0.031</v>
      </c>
      <c r="G29" s="17">
        <f>SUM(G9:G28)</f>
        <v>0.0097</v>
      </c>
      <c r="H29" s="17">
        <f t="shared" ref="H29:Y29" si="0">SUM(H9:H28)</f>
        <v>0.04</v>
      </c>
      <c r="I29" s="54">
        <f t="shared" si="0"/>
        <v>0.00124</v>
      </c>
      <c r="J29" s="17">
        <f t="shared" si="0"/>
        <v>0.0324</v>
      </c>
      <c r="K29" s="17">
        <f t="shared" si="0"/>
        <v>0.048</v>
      </c>
      <c r="L29" s="17">
        <f t="shared" si="0"/>
        <v>0.0175</v>
      </c>
      <c r="M29" s="17">
        <f t="shared" si="0"/>
        <v>0.0834</v>
      </c>
      <c r="N29" s="17">
        <f t="shared" si="0"/>
        <v>0.03</v>
      </c>
      <c r="O29" s="17">
        <f t="shared" si="0"/>
        <v>0.029</v>
      </c>
      <c r="P29" s="17">
        <f t="shared" si="0"/>
        <v>0.00674</v>
      </c>
      <c r="Q29" s="17">
        <f t="shared" si="0"/>
        <v>0.0734</v>
      </c>
      <c r="R29" s="17">
        <f t="shared" si="0"/>
        <v>0.0103</v>
      </c>
      <c r="S29" s="17">
        <f t="shared" si="0"/>
        <v>0.0283</v>
      </c>
      <c r="T29" s="17">
        <f t="shared" si="0"/>
        <v>0.0874</v>
      </c>
      <c r="U29" s="17">
        <f t="shared" si="0"/>
        <v>0.035</v>
      </c>
      <c r="V29" s="17">
        <f t="shared" si="0"/>
        <v>0.1</v>
      </c>
      <c r="W29" s="17">
        <f t="shared" si="0"/>
        <v>0.0306</v>
      </c>
      <c r="X29" s="17">
        <f t="shared" si="0"/>
        <v>0.015</v>
      </c>
      <c r="Y29" s="17">
        <f t="shared" si="0"/>
        <v>0.0406</v>
      </c>
      <c r="Z29" s="15"/>
    </row>
    <row r="30" ht="15.6" hidden="1" spans="1:26">
      <c r="A30" s="43" t="s">
        <v>40</v>
      </c>
      <c r="B30" s="44"/>
      <c r="C30" s="20">
        <f t="shared" ref="C30:H30" si="1">31*C29</f>
        <v>4.9972</v>
      </c>
      <c r="D30" s="20">
        <f t="shared" si="1"/>
        <v>0.6479</v>
      </c>
      <c r="E30" s="20">
        <f t="shared" si="1"/>
        <v>1.0168</v>
      </c>
      <c r="F30" s="20">
        <f t="shared" si="1"/>
        <v>0.961</v>
      </c>
      <c r="G30" s="20">
        <f t="shared" si="1"/>
        <v>0.3007</v>
      </c>
      <c r="H30" s="20">
        <f t="shared" si="1"/>
        <v>1.24</v>
      </c>
      <c r="I30" s="20">
        <f t="shared" ref="H30:W30" si="2">31*I29</f>
        <v>0.03844</v>
      </c>
      <c r="J30" s="20">
        <f t="shared" si="2"/>
        <v>1.0044</v>
      </c>
      <c r="K30" s="20">
        <f t="shared" si="2"/>
        <v>1.488</v>
      </c>
      <c r="L30" s="20">
        <f t="shared" si="2"/>
        <v>0.5425</v>
      </c>
      <c r="M30" s="20">
        <f t="shared" si="2"/>
        <v>2.5854</v>
      </c>
      <c r="N30" s="20">
        <f t="shared" si="2"/>
        <v>0.93</v>
      </c>
      <c r="O30" s="20">
        <f t="shared" si="2"/>
        <v>0.899</v>
      </c>
      <c r="P30" s="20">
        <f t="shared" si="2"/>
        <v>0.20894</v>
      </c>
      <c r="Q30" s="20">
        <f t="shared" si="2"/>
        <v>2.2754</v>
      </c>
      <c r="R30" s="20">
        <f t="shared" si="2"/>
        <v>0.3193</v>
      </c>
      <c r="S30" s="20">
        <f t="shared" si="2"/>
        <v>0.8773</v>
      </c>
      <c r="T30" s="20">
        <f t="shared" si="2"/>
        <v>2.7094</v>
      </c>
      <c r="U30" s="20">
        <f t="shared" si="2"/>
        <v>1.085</v>
      </c>
      <c r="V30" s="20">
        <v>16</v>
      </c>
      <c r="W30" s="20">
        <f>31*W29</f>
        <v>0.9486</v>
      </c>
      <c r="X30" s="20">
        <f>31*X29</f>
        <v>0.465</v>
      </c>
      <c r="Y30" s="20">
        <f>31*Y29</f>
        <v>1.2586</v>
      </c>
      <c r="Z30" s="71"/>
    </row>
    <row r="31" ht="15.6" spans="1:26">
      <c r="A31" s="43" t="s">
        <v>40</v>
      </c>
      <c r="B31" s="44"/>
      <c r="C31" s="45">
        <f>ROUND(C30,2)</f>
        <v>5</v>
      </c>
      <c r="D31" s="46">
        <f>ROUND(D30,2)</f>
        <v>0.65</v>
      </c>
      <c r="E31" s="46">
        <f>ROUND(E30,2)</f>
        <v>1.02</v>
      </c>
      <c r="F31" s="46">
        <f>ROUND(F30,2)</f>
        <v>0.96</v>
      </c>
      <c r="G31" s="46">
        <f>ROUND(G30,2)</f>
        <v>0.3</v>
      </c>
      <c r="H31" s="46">
        <f t="shared" ref="H31:U31" si="3">ROUND(H30,2)</f>
        <v>1.24</v>
      </c>
      <c r="I31" s="46">
        <f t="shared" si="3"/>
        <v>0.04</v>
      </c>
      <c r="J31" s="46">
        <f t="shared" si="3"/>
        <v>1</v>
      </c>
      <c r="K31" s="46">
        <f t="shared" si="3"/>
        <v>1.49</v>
      </c>
      <c r="L31" s="46">
        <f t="shared" si="3"/>
        <v>0.54</v>
      </c>
      <c r="M31" s="46">
        <f t="shared" si="3"/>
        <v>2.59</v>
      </c>
      <c r="N31" s="59">
        <f t="shared" si="3"/>
        <v>0.93</v>
      </c>
      <c r="O31" s="59">
        <f t="shared" si="3"/>
        <v>0.9</v>
      </c>
      <c r="P31" s="59">
        <f t="shared" si="3"/>
        <v>0.21</v>
      </c>
      <c r="Q31" s="59">
        <f t="shared" si="3"/>
        <v>2.28</v>
      </c>
      <c r="R31" s="59">
        <f t="shared" si="3"/>
        <v>0.32</v>
      </c>
      <c r="S31" s="59">
        <f t="shared" si="3"/>
        <v>0.88</v>
      </c>
      <c r="T31" s="59">
        <f t="shared" si="3"/>
        <v>2.71</v>
      </c>
      <c r="U31" s="59">
        <f t="shared" si="3"/>
        <v>1.09</v>
      </c>
      <c r="V31" s="59">
        <v>16</v>
      </c>
      <c r="W31" s="59">
        <f>ROUND(W30,2)</f>
        <v>0.95</v>
      </c>
      <c r="X31" s="59">
        <f>ROUND(X30,2)</f>
        <v>0.47</v>
      </c>
      <c r="Y31" s="59">
        <f>ROUND(Y30,2)</f>
        <v>1.26</v>
      </c>
      <c r="Z31" s="71"/>
    </row>
    <row r="32" ht="15.6" spans="1:26">
      <c r="A32" s="43" t="s">
        <v>41</v>
      </c>
      <c r="B32" s="44"/>
      <c r="C32" s="45">
        <v>80</v>
      </c>
      <c r="D32" s="47">
        <v>800</v>
      </c>
      <c r="E32" s="47">
        <v>85</v>
      </c>
      <c r="F32" s="46">
        <v>60</v>
      </c>
      <c r="G32" s="46">
        <v>600</v>
      </c>
      <c r="H32" s="46">
        <v>88</v>
      </c>
      <c r="I32" s="47">
        <v>1400</v>
      </c>
      <c r="J32" s="47">
        <v>62.37</v>
      </c>
      <c r="K32" s="47">
        <v>39.5</v>
      </c>
      <c r="L32" s="46">
        <v>250</v>
      </c>
      <c r="M32" s="46">
        <v>40</v>
      </c>
      <c r="N32" s="46">
        <v>52</v>
      </c>
      <c r="O32" s="59">
        <v>80</v>
      </c>
      <c r="P32" s="59">
        <v>220</v>
      </c>
      <c r="Q32" s="59">
        <v>290</v>
      </c>
      <c r="R32" s="59">
        <v>400</v>
      </c>
      <c r="S32" s="59">
        <v>125</v>
      </c>
      <c r="T32" s="59">
        <v>40</v>
      </c>
      <c r="U32" s="59">
        <v>132</v>
      </c>
      <c r="V32" s="59">
        <v>30</v>
      </c>
      <c r="W32" s="59">
        <v>320</v>
      </c>
      <c r="X32" s="59">
        <v>110</v>
      </c>
      <c r="Y32" s="46">
        <v>350</v>
      </c>
      <c r="Z32" s="72"/>
    </row>
    <row r="33" ht="16.35" spans="1:26">
      <c r="A33" s="48" t="s">
        <v>42</v>
      </c>
      <c r="B33" s="49"/>
      <c r="C33" s="50">
        <f>C31*C32</f>
        <v>400</v>
      </c>
      <c r="D33" s="50">
        <f>D31*D32</f>
        <v>520</v>
      </c>
      <c r="E33" s="50">
        <f>E31*E32</f>
        <v>86.7</v>
      </c>
      <c r="F33" s="50">
        <f>F31*F32</f>
        <v>57.6</v>
      </c>
      <c r="G33" s="50">
        <f>G31*G32</f>
        <v>180</v>
      </c>
      <c r="H33" s="50">
        <f t="shared" ref="H33:Y33" si="4">H31*H32</f>
        <v>109.12</v>
      </c>
      <c r="I33" s="50">
        <f t="shared" si="4"/>
        <v>56</v>
      </c>
      <c r="J33" s="50">
        <f t="shared" si="4"/>
        <v>62.37</v>
      </c>
      <c r="K33" s="50">
        <f t="shared" si="4"/>
        <v>58.855</v>
      </c>
      <c r="L33" s="50">
        <f t="shared" si="4"/>
        <v>135</v>
      </c>
      <c r="M33" s="50">
        <f t="shared" si="4"/>
        <v>103.6</v>
      </c>
      <c r="N33" s="50">
        <f t="shared" si="4"/>
        <v>48.36</v>
      </c>
      <c r="O33" s="50">
        <f t="shared" si="4"/>
        <v>72</v>
      </c>
      <c r="P33" s="50">
        <f t="shared" si="4"/>
        <v>46.2</v>
      </c>
      <c r="Q33" s="50">
        <f t="shared" si="4"/>
        <v>661.2</v>
      </c>
      <c r="R33" s="50">
        <f t="shared" si="4"/>
        <v>128</v>
      </c>
      <c r="S33" s="50">
        <f t="shared" si="4"/>
        <v>110</v>
      </c>
      <c r="T33" s="50">
        <f t="shared" si="4"/>
        <v>108.4</v>
      </c>
      <c r="U33" s="50">
        <f t="shared" si="4"/>
        <v>143.88</v>
      </c>
      <c r="V33" s="50">
        <f t="shared" si="4"/>
        <v>480</v>
      </c>
      <c r="W33" s="50">
        <f t="shared" si="4"/>
        <v>304</v>
      </c>
      <c r="X33" s="50">
        <f t="shared" si="4"/>
        <v>51.7</v>
      </c>
      <c r="Y33" s="50">
        <f t="shared" si="4"/>
        <v>441</v>
      </c>
      <c r="Z33" s="73">
        <f>SUM(C33:Y33)</f>
        <v>4363.985</v>
      </c>
    </row>
    <row r="34" ht="15.6" spans="1:26">
      <c r="A34" s="51"/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>
        <f>Z33/Z2</f>
        <v>140.773709677419</v>
      </c>
    </row>
    <row r="35" customFormat="1" ht="27" customHeight="1" spans="2:16">
      <c r="B35" s="53" t="s">
        <v>156</v>
      </c>
      <c r="P35" s="52"/>
    </row>
    <row r="36" customFormat="1" ht="27" customHeight="1" spans="2:16">
      <c r="B36" s="53" t="s">
        <v>157</v>
      </c>
      <c r="P36" s="52"/>
    </row>
    <row r="37" customFormat="1" ht="27" customHeight="1" spans="2:2">
      <c r="B37" s="53" t="s">
        <v>158</v>
      </c>
    </row>
  </sheetData>
  <mergeCells count="38">
    <mergeCell ref="A1:Z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Z9:Z28"/>
  </mergeCells>
  <pageMargins left="0.0784722222222222" right="0.196527777777778" top="1.05069444444444" bottom="1.05069444444444" header="0.708333333333333" footer="0.786805555555556"/>
  <pageSetup paperSize="9" scale="78" orientation="landscape" useFirstPageNumber="1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X36"/>
  <sheetViews>
    <sheetView workbookViewId="0">
      <pane ySplit="7" topLeftCell="A14" activePane="bottomLeft" state="frozen"/>
      <selection/>
      <selection pane="bottomLeft" activeCell="A29" sqref="$A29:$XFD29"/>
    </sheetView>
  </sheetViews>
  <sheetFormatPr defaultColWidth="11.537037037037" defaultRowHeight="13.2"/>
  <cols>
    <col min="1" max="1" width="6.33333333333333" customWidth="1"/>
    <col min="2" max="2" width="27.5555555555556" customWidth="1"/>
    <col min="3" max="3" width="7" customWidth="1"/>
    <col min="4" max="4" width="7.33333333333333" customWidth="1"/>
    <col min="5" max="5" width="6.11111111111111" customWidth="1"/>
    <col min="6" max="6" width="7" customWidth="1"/>
    <col min="7" max="7" width="6" customWidth="1"/>
    <col min="8" max="8" width="6.33333333333333" customWidth="1"/>
    <col min="9" max="10" width="6.11111111111111" customWidth="1"/>
    <col min="11" max="11" width="6" customWidth="1"/>
    <col min="12" max="12" width="7.11111111111111" customWidth="1"/>
    <col min="13" max="13" width="6.44444444444444" customWidth="1"/>
    <col min="14" max="14" width="6.33333333333333" customWidth="1"/>
    <col min="15" max="15" width="6.44444444444444" customWidth="1"/>
    <col min="16" max="16" width="7.33333333333333" customWidth="1"/>
    <col min="17" max="17" width="7" customWidth="1"/>
    <col min="18" max="18" width="6.11111111111111" customWidth="1"/>
    <col min="19" max="19" width="7.22222222222222" customWidth="1"/>
    <col min="20" max="20" width="6.66666666666667" customWidth="1"/>
    <col min="21" max="21" width="6.44444444444444" customWidth="1"/>
    <col min="22" max="22" width="6.55555555555556" customWidth="1"/>
    <col min="23" max="23" width="5.88888888888889" customWidth="1"/>
    <col min="24" max="24" width="8.22222222222222" customWidth="1"/>
  </cols>
  <sheetData>
    <row r="1" s="1" customFormat="1" ht="43" customHeight="1" spans="1:1">
      <c r="A1" s="1" t="s">
        <v>0</v>
      </c>
    </row>
    <row r="2" customHeight="1" spans="1:24">
      <c r="A2" s="2"/>
      <c r="B2" s="98" t="s">
        <v>67</v>
      </c>
      <c r="C2" s="99" t="s">
        <v>2</v>
      </c>
      <c r="D2" s="4" t="s">
        <v>3</v>
      </c>
      <c r="E2" s="4" t="s">
        <v>4</v>
      </c>
      <c r="F2" s="4" t="s">
        <v>7</v>
      </c>
      <c r="G2" s="4" t="s">
        <v>68</v>
      </c>
      <c r="H2" s="4" t="s">
        <v>5</v>
      </c>
      <c r="I2" s="4" t="s">
        <v>69</v>
      </c>
      <c r="J2" s="4" t="s">
        <v>8</v>
      </c>
      <c r="K2" s="4" t="s">
        <v>9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6</v>
      </c>
      <c r="Q2" s="4" t="s">
        <v>70</v>
      </c>
      <c r="R2" s="4" t="s">
        <v>16</v>
      </c>
      <c r="S2" s="4" t="s">
        <v>17</v>
      </c>
      <c r="T2" s="4" t="s">
        <v>10</v>
      </c>
      <c r="U2" s="4" t="s">
        <v>54</v>
      </c>
      <c r="V2" s="4" t="s">
        <v>71</v>
      </c>
      <c r="W2" s="4" t="s">
        <v>72</v>
      </c>
      <c r="X2" s="60">
        <v>79</v>
      </c>
    </row>
    <row r="3" spans="1:24">
      <c r="A3" s="5"/>
      <c r="B3" s="100"/>
      <c r="C3" s="10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61"/>
    </row>
    <row r="4" spans="1:24">
      <c r="A4" s="5"/>
      <c r="B4" s="100"/>
      <c r="C4" s="10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61"/>
    </row>
    <row r="5" ht="12" customHeight="1" spans="1:24">
      <c r="A5" s="5"/>
      <c r="B5" s="100"/>
      <c r="C5" s="10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61"/>
    </row>
    <row r="6" spans="1:24">
      <c r="A6" s="5"/>
      <c r="B6" s="100"/>
      <c r="C6" s="10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61"/>
    </row>
    <row r="7" ht="28" customHeight="1" spans="1:24">
      <c r="A7" s="8"/>
      <c r="B7" s="102"/>
      <c r="C7" s="103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62"/>
    </row>
    <row r="8" ht="18" customHeight="1" spans="1:24">
      <c r="A8" s="11"/>
      <c r="B8" s="63"/>
      <c r="C8" s="104">
        <v>1</v>
      </c>
      <c r="D8" s="105">
        <v>2</v>
      </c>
      <c r="E8" s="105">
        <v>3</v>
      </c>
      <c r="F8" s="104">
        <v>4</v>
      </c>
      <c r="G8" s="104">
        <v>5</v>
      </c>
      <c r="H8" s="105">
        <v>6</v>
      </c>
      <c r="I8" s="105">
        <v>7</v>
      </c>
      <c r="J8" s="104">
        <v>8</v>
      </c>
      <c r="K8" s="104">
        <v>9</v>
      </c>
      <c r="L8" s="105">
        <v>10</v>
      </c>
      <c r="M8" s="105">
        <v>11</v>
      </c>
      <c r="N8" s="104">
        <v>12</v>
      </c>
      <c r="O8" s="104">
        <v>13</v>
      </c>
      <c r="P8" s="105">
        <v>14</v>
      </c>
      <c r="Q8" s="105">
        <v>15</v>
      </c>
      <c r="R8" s="104">
        <v>16</v>
      </c>
      <c r="S8" s="104">
        <v>17</v>
      </c>
      <c r="T8" s="105">
        <v>18</v>
      </c>
      <c r="U8" s="105">
        <v>19</v>
      </c>
      <c r="V8" s="104">
        <v>20</v>
      </c>
      <c r="W8" s="104">
        <v>21</v>
      </c>
      <c r="X8" s="128"/>
    </row>
    <row r="9" spans="1:24">
      <c r="A9" s="14" t="s">
        <v>24</v>
      </c>
      <c r="B9" s="15" t="s">
        <v>73</v>
      </c>
      <c r="C9" s="16">
        <v>0.149444</v>
      </c>
      <c r="D9" s="17"/>
      <c r="E9" s="17">
        <v>0.005</v>
      </c>
      <c r="F9" s="54"/>
      <c r="G9" s="17">
        <v>0.015</v>
      </c>
      <c r="H9" s="17">
        <v>0.0104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64"/>
      <c r="U9" s="64"/>
      <c r="V9" s="64"/>
      <c r="W9" s="64"/>
      <c r="X9" s="65" t="s">
        <v>26</v>
      </c>
    </row>
    <row r="10" spans="1:24">
      <c r="A10" s="18"/>
      <c r="B10" s="19" t="s">
        <v>60</v>
      </c>
      <c r="C10" s="20"/>
      <c r="D10" s="21"/>
      <c r="E10" s="21">
        <v>0.007</v>
      </c>
      <c r="F10" s="55">
        <v>0.0006</v>
      </c>
      <c r="G10" s="55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66"/>
      <c r="U10" s="66"/>
      <c r="V10" s="66"/>
      <c r="W10" s="66"/>
      <c r="X10" s="67"/>
    </row>
    <row r="11" spans="1:24">
      <c r="A11" s="18"/>
      <c r="B11" s="22" t="s">
        <v>28</v>
      </c>
      <c r="C11" s="20"/>
      <c r="D11" s="21">
        <v>0.0103</v>
      </c>
      <c r="E11" s="21"/>
      <c r="F11" s="55"/>
      <c r="G11" s="55"/>
      <c r="H11" s="21"/>
      <c r="I11" s="21"/>
      <c r="J11" s="21">
        <v>0.0334</v>
      </c>
      <c r="K11" s="21"/>
      <c r="L11" s="21"/>
      <c r="M11" s="21"/>
      <c r="N11" s="21"/>
      <c r="O11" s="21"/>
      <c r="P11" s="21"/>
      <c r="Q11" s="21"/>
      <c r="R11" s="21"/>
      <c r="S11" s="21"/>
      <c r="T11" s="66"/>
      <c r="U11" s="66"/>
      <c r="V11" s="66"/>
      <c r="W11" s="66"/>
      <c r="X11" s="67"/>
    </row>
    <row r="12" spans="1:24">
      <c r="A12" s="18"/>
      <c r="B12" s="19"/>
      <c r="C12" s="20"/>
      <c r="D12" s="21"/>
      <c r="E12" s="21"/>
      <c r="F12" s="55"/>
      <c r="G12" s="55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66"/>
      <c r="U12" s="66"/>
      <c r="V12" s="66"/>
      <c r="W12" s="66"/>
      <c r="X12" s="67"/>
    </row>
    <row r="13" ht="13.95" spans="1:24">
      <c r="A13" s="23"/>
      <c r="B13" s="24"/>
      <c r="C13" s="25"/>
      <c r="D13" s="26"/>
      <c r="E13" s="26"/>
      <c r="F13" s="56"/>
      <c r="G13" s="5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68"/>
      <c r="U13" s="68"/>
      <c r="V13" s="68"/>
      <c r="W13" s="68"/>
      <c r="X13" s="67"/>
    </row>
    <row r="14" spans="1:24">
      <c r="A14" s="14" t="s">
        <v>29</v>
      </c>
      <c r="B14" s="15" t="s">
        <v>17</v>
      </c>
      <c r="C14" s="16"/>
      <c r="D14" s="17"/>
      <c r="E14" s="17"/>
      <c r="F14" s="54"/>
      <c r="G14" s="54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>
        <v>0.124</v>
      </c>
      <c r="T14" s="64"/>
      <c r="U14" s="64"/>
      <c r="V14" s="64"/>
      <c r="W14" s="64"/>
      <c r="X14" s="67"/>
    </row>
    <row r="15" spans="1:24">
      <c r="A15" s="18"/>
      <c r="B15" s="19"/>
      <c r="C15" s="20"/>
      <c r="D15" s="21"/>
      <c r="E15" s="21"/>
      <c r="F15" s="55"/>
      <c r="G15" s="55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66"/>
      <c r="U15" s="66"/>
      <c r="V15" s="66"/>
      <c r="W15" s="66"/>
      <c r="X15" s="67"/>
    </row>
    <row r="16" spans="1:24">
      <c r="A16" s="18"/>
      <c r="B16" s="19"/>
      <c r="C16" s="20"/>
      <c r="D16" s="21"/>
      <c r="E16" s="21"/>
      <c r="F16" s="55"/>
      <c r="G16" s="55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66"/>
      <c r="U16" s="66"/>
      <c r="V16" s="66"/>
      <c r="W16" s="66"/>
      <c r="X16" s="67"/>
    </row>
    <row r="17" ht="13.95" spans="1:24">
      <c r="A17" s="27"/>
      <c r="B17" s="24"/>
      <c r="C17" s="29"/>
      <c r="D17" s="30"/>
      <c r="E17" s="30"/>
      <c r="F17" s="57"/>
      <c r="G17" s="57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69"/>
      <c r="U17" s="69"/>
      <c r="V17" s="69"/>
      <c r="W17" s="69"/>
      <c r="X17" s="67"/>
    </row>
    <row r="18" ht="29" customHeight="1" spans="1:24">
      <c r="A18" s="31" t="s">
        <v>30</v>
      </c>
      <c r="B18" s="32" t="s">
        <v>74</v>
      </c>
      <c r="C18" s="16"/>
      <c r="D18" s="17"/>
      <c r="E18" s="17">
        <v>0.0013</v>
      </c>
      <c r="F18" s="54"/>
      <c r="G18" s="54"/>
      <c r="H18" s="17"/>
      <c r="I18" s="17"/>
      <c r="J18" s="17"/>
      <c r="K18" s="17"/>
      <c r="L18" s="17">
        <v>0.093</v>
      </c>
      <c r="M18" s="17">
        <v>0.0104</v>
      </c>
      <c r="N18" s="17">
        <v>0.0111</v>
      </c>
      <c r="O18" s="17">
        <v>0.00234</v>
      </c>
      <c r="P18" s="17"/>
      <c r="Q18" s="17">
        <v>0.0833</v>
      </c>
      <c r="R18" s="17">
        <v>0.0074</v>
      </c>
      <c r="S18" s="17"/>
      <c r="T18" s="64"/>
      <c r="U18" s="64"/>
      <c r="V18" s="64"/>
      <c r="W18" s="64">
        <v>0.5</v>
      </c>
      <c r="X18" s="67"/>
    </row>
    <row r="19" ht="26.4" spans="1:24">
      <c r="A19" s="33"/>
      <c r="B19" s="34" t="s">
        <v>75</v>
      </c>
      <c r="C19" s="20"/>
      <c r="D19" s="21"/>
      <c r="E19" s="21"/>
      <c r="F19" s="55"/>
      <c r="G19" s="55"/>
      <c r="H19" s="21"/>
      <c r="I19" s="21"/>
      <c r="J19" s="21">
        <v>0.0104</v>
      </c>
      <c r="K19" s="21"/>
      <c r="L19" s="21"/>
      <c r="M19" s="21">
        <v>0.0113</v>
      </c>
      <c r="N19" s="21">
        <v>0.0164</v>
      </c>
      <c r="O19" s="21">
        <v>0.00434</v>
      </c>
      <c r="P19" s="21">
        <v>0.0797</v>
      </c>
      <c r="Q19" s="21"/>
      <c r="R19" s="21">
        <v>0.00484</v>
      </c>
      <c r="S19" s="21"/>
      <c r="T19" s="66"/>
      <c r="U19" s="66"/>
      <c r="V19" s="66"/>
      <c r="W19" s="66"/>
      <c r="X19" s="67"/>
    </row>
    <row r="20" spans="1:24">
      <c r="A20" s="33"/>
      <c r="B20" s="148" t="s">
        <v>76</v>
      </c>
      <c r="C20" s="20">
        <v>0.04044</v>
      </c>
      <c r="D20" s="21">
        <v>0.0053</v>
      </c>
      <c r="E20" s="21"/>
      <c r="F20" s="55"/>
      <c r="G20" s="55"/>
      <c r="H20" s="21"/>
      <c r="I20" s="21"/>
      <c r="J20" s="21"/>
      <c r="K20" s="21"/>
      <c r="L20" s="21">
        <v>0.1934</v>
      </c>
      <c r="M20" s="21"/>
      <c r="N20" s="21"/>
      <c r="O20" s="21"/>
      <c r="P20" s="21"/>
      <c r="Q20" s="21"/>
      <c r="R20" s="21"/>
      <c r="S20" s="21"/>
      <c r="T20" s="66"/>
      <c r="U20" s="66"/>
      <c r="V20" s="66"/>
      <c r="W20" s="66"/>
      <c r="X20" s="67"/>
    </row>
    <row r="21" spans="1:24">
      <c r="A21" s="33"/>
      <c r="B21" s="35" t="s">
        <v>34</v>
      </c>
      <c r="C21" s="20"/>
      <c r="D21" s="21"/>
      <c r="E21" s="21">
        <v>0.0084</v>
      </c>
      <c r="F21" s="55"/>
      <c r="G21" s="55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>
        <v>0.025</v>
      </c>
      <c r="T21" s="66">
        <v>0.0183</v>
      </c>
      <c r="U21" s="66"/>
      <c r="V21" s="66"/>
      <c r="W21" s="66"/>
      <c r="X21" s="67"/>
    </row>
    <row r="22" spans="1:24">
      <c r="A22" s="33"/>
      <c r="B22" s="22" t="s">
        <v>35</v>
      </c>
      <c r="C22" s="20"/>
      <c r="D22" s="21"/>
      <c r="E22" s="21"/>
      <c r="F22" s="55"/>
      <c r="G22" s="55"/>
      <c r="H22" s="21"/>
      <c r="I22" s="21"/>
      <c r="J22" s="21"/>
      <c r="K22" s="21">
        <v>0.0504</v>
      </c>
      <c r="L22" s="21"/>
      <c r="M22" s="21"/>
      <c r="N22" s="21"/>
      <c r="O22" s="21"/>
      <c r="P22" s="21"/>
      <c r="Q22" s="21"/>
      <c r="R22" s="21"/>
      <c r="S22" s="21"/>
      <c r="T22" s="66"/>
      <c r="U22" s="66"/>
      <c r="V22" s="66"/>
      <c r="W22" s="66"/>
      <c r="X22" s="67"/>
    </row>
    <row r="23" ht="13.95" spans="1:24">
      <c r="A23" s="36"/>
      <c r="B23" s="37"/>
      <c r="C23" s="25"/>
      <c r="D23" s="26"/>
      <c r="E23" s="26"/>
      <c r="F23" s="56"/>
      <c r="G23" s="5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68"/>
      <c r="U23" s="68"/>
      <c r="V23" s="68"/>
      <c r="W23" s="68"/>
      <c r="X23" s="67"/>
    </row>
    <row r="24" spans="1:24">
      <c r="A24" s="31" t="s">
        <v>36</v>
      </c>
      <c r="B24" s="15" t="s">
        <v>77</v>
      </c>
      <c r="C24" s="16"/>
      <c r="D24" s="17">
        <v>0.0044</v>
      </c>
      <c r="E24" s="17">
        <v>0.005</v>
      </c>
      <c r="F24" s="54"/>
      <c r="G24" s="54"/>
      <c r="H24" s="17"/>
      <c r="I24" s="17">
        <v>0.0107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64"/>
      <c r="U24" s="64">
        <v>0.035</v>
      </c>
      <c r="V24" s="64"/>
      <c r="W24" s="64"/>
      <c r="X24" s="67"/>
    </row>
    <row r="25" spans="1:24">
      <c r="A25" s="33"/>
      <c r="B25" s="19" t="s">
        <v>60</v>
      </c>
      <c r="C25" s="20"/>
      <c r="D25" s="21"/>
      <c r="E25" s="21">
        <v>0.0073</v>
      </c>
      <c r="F25" s="55">
        <v>0.00062</v>
      </c>
      <c r="G25" s="55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66"/>
      <c r="U25" s="66"/>
      <c r="V25" s="66"/>
      <c r="W25" s="66"/>
      <c r="X25" s="67"/>
    </row>
    <row r="26" spans="1:24">
      <c r="A26" s="33"/>
      <c r="B26" s="19"/>
      <c r="C26" s="20"/>
      <c r="D26" s="21"/>
      <c r="E26" s="21"/>
      <c r="F26" s="55"/>
      <c r="G26" s="55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66"/>
      <c r="U26" s="66"/>
      <c r="V26" s="66"/>
      <c r="W26" s="66"/>
      <c r="X26" s="67"/>
    </row>
    <row r="27" ht="13.95" spans="1:24">
      <c r="A27" s="36"/>
      <c r="B27" s="24"/>
      <c r="C27" s="25"/>
      <c r="D27" s="26"/>
      <c r="E27" s="26"/>
      <c r="F27" s="56"/>
      <c r="G27" s="5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68"/>
      <c r="U27" s="68"/>
      <c r="V27" s="68">
        <v>0.8</v>
      </c>
      <c r="W27" s="68">
        <v>0.5</v>
      </c>
      <c r="X27" s="24"/>
    </row>
    <row r="28" ht="15.6" spans="1:24">
      <c r="A28" s="41" t="s">
        <v>39</v>
      </c>
      <c r="B28" s="42"/>
      <c r="C28" s="16">
        <f t="shared" ref="C28:V28" si="0">SUM(C9:C27)</f>
        <v>0.189884</v>
      </c>
      <c r="D28" s="17">
        <f t="shared" si="0"/>
        <v>0.02</v>
      </c>
      <c r="E28" s="17">
        <f t="shared" si="0"/>
        <v>0.034</v>
      </c>
      <c r="F28" s="54">
        <f t="shared" si="0"/>
        <v>0.00122</v>
      </c>
      <c r="G28" s="54">
        <f t="shared" si="0"/>
        <v>0.015</v>
      </c>
      <c r="H28" s="17">
        <f t="shared" si="0"/>
        <v>0.0104</v>
      </c>
      <c r="I28" s="17">
        <f t="shared" si="0"/>
        <v>0.0107</v>
      </c>
      <c r="J28" s="17">
        <f t="shared" si="0"/>
        <v>0.0438</v>
      </c>
      <c r="K28" s="17">
        <f t="shared" si="0"/>
        <v>0.0504</v>
      </c>
      <c r="L28" s="17">
        <f t="shared" si="0"/>
        <v>0.2864</v>
      </c>
      <c r="M28" s="17">
        <f t="shared" si="0"/>
        <v>0.0217</v>
      </c>
      <c r="N28" s="17">
        <f t="shared" si="0"/>
        <v>0.0275</v>
      </c>
      <c r="O28" s="17">
        <f t="shared" si="0"/>
        <v>0.00668</v>
      </c>
      <c r="P28" s="17">
        <f t="shared" si="0"/>
        <v>0.0797</v>
      </c>
      <c r="Q28" s="17">
        <f t="shared" si="0"/>
        <v>0.0833</v>
      </c>
      <c r="R28" s="17">
        <f t="shared" si="0"/>
        <v>0.01224</v>
      </c>
      <c r="S28" s="17">
        <f t="shared" si="0"/>
        <v>0.149</v>
      </c>
      <c r="T28" s="17">
        <f t="shared" si="0"/>
        <v>0.0183</v>
      </c>
      <c r="U28" s="17">
        <f t="shared" si="0"/>
        <v>0.035</v>
      </c>
      <c r="V28" s="17">
        <v>0.8</v>
      </c>
      <c r="W28" s="17">
        <v>0.5</v>
      </c>
      <c r="X28" s="15"/>
    </row>
    <row r="29" ht="15.6" hidden="1" spans="1:24">
      <c r="A29" s="43" t="s">
        <v>40</v>
      </c>
      <c r="B29" s="44"/>
      <c r="C29" s="20">
        <f>79*C28</f>
        <v>15.000836</v>
      </c>
      <c r="D29" s="20">
        <f t="shared" ref="D29:X29" si="1">79*D28</f>
        <v>1.58</v>
      </c>
      <c r="E29" s="20">
        <f t="shared" si="1"/>
        <v>2.686</v>
      </c>
      <c r="F29" s="20">
        <f t="shared" si="1"/>
        <v>0.09638</v>
      </c>
      <c r="G29" s="20">
        <f t="shared" si="1"/>
        <v>1.185</v>
      </c>
      <c r="H29" s="20">
        <f t="shared" si="1"/>
        <v>0.8216</v>
      </c>
      <c r="I29" s="20">
        <f t="shared" si="1"/>
        <v>0.8453</v>
      </c>
      <c r="J29" s="20">
        <f t="shared" si="1"/>
        <v>3.4602</v>
      </c>
      <c r="K29" s="20">
        <f t="shared" si="1"/>
        <v>3.9816</v>
      </c>
      <c r="L29" s="20">
        <f t="shared" si="1"/>
        <v>22.6256</v>
      </c>
      <c r="M29" s="20">
        <f t="shared" si="1"/>
        <v>1.7143</v>
      </c>
      <c r="N29" s="20">
        <f t="shared" si="1"/>
        <v>2.1725</v>
      </c>
      <c r="O29" s="20">
        <f t="shared" si="1"/>
        <v>0.52772</v>
      </c>
      <c r="P29" s="20">
        <f t="shared" si="1"/>
        <v>6.2963</v>
      </c>
      <c r="Q29" s="20">
        <f t="shared" si="1"/>
        <v>6.5807</v>
      </c>
      <c r="R29" s="20">
        <f t="shared" si="1"/>
        <v>0.96696</v>
      </c>
      <c r="S29" s="20">
        <f t="shared" si="1"/>
        <v>11.771</v>
      </c>
      <c r="T29" s="20">
        <f t="shared" si="1"/>
        <v>1.4457</v>
      </c>
      <c r="U29" s="20">
        <f t="shared" si="1"/>
        <v>2.765</v>
      </c>
      <c r="V29" s="20">
        <v>0.8</v>
      </c>
      <c r="W29" s="20">
        <v>0.5</v>
      </c>
      <c r="X29" s="20"/>
    </row>
    <row r="30" ht="15.6" spans="1:24">
      <c r="A30" s="43" t="s">
        <v>40</v>
      </c>
      <c r="B30" s="44"/>
      <c r="C30" s="45">
        <f t="shared" ref="C30:V30" si="2">ROUND(C29,2)</f>
        <v>15</v>
      </c>
      <c r="D30" s="46">
        <f t="shared" si="2"/>
        <v>1.58</v>
      </c>
      <c r="E30" s="45">
        <f t="shared" si="2"/>
        <v>2.69</v>
      </c>
      <c r="F30" s="46">
        <f t="shared" si="2"/>
        <v>0.1</v>
      </c>
      <c r="G30" s="45">
        <f t="shared" si="2"/>
        <v>1.19</v>
      </c>
      <c r="H30" s="46">
        <f t="shared" si="2"/>
        <v>0.82</v>
      </c>
      <c r="I30" s="46">
        <f t="shared" si="2"/>
        <v>0.85</v>
      </c>
      <c r="J30" s="46">
        <f t="shared" si="2"/>
        <v>3.46</v>
      </c>
      <c r="K30" s="46">
        <f t="shared" si="2"/>
        <v>3.98</v>
      </c>
      <c r="L30" s="46">
        <f t="shared" si="2"/>
        <v>22.63</v>
      </c>
      <c r="M30" s="46">
        <f t="shared" si="2"/>
        <v>1.71</v>
      </c>
      <c r="N30" s="46">
        <f t="shared" si="2"/>
        <v>2.17</v>
      </c>
      <c r="O30" s="59">
        <f t="shared" si="2"/>
        <v>0.53</v>
      </c>
      <c r="P30" s="59">
        <f t="shared" si="2"/>
        <v>6.3</v>
      </c>
      <c r="Q30" s="59">
        <f t="shared" si="2"/>
        <v>6.58</v>
      </c>
      <c r="R30" s="59">
        <f t="shared" si="2"/>
        <v>0.97</v>
      </c>
      <c r="S30" s="59">
        <f t="shared" si="2"/>
        <v>11.77</v>
      </c>
      <c r="T30" s="59">
        <f t="shared" si="2"/>
        <v>1.45</v>
      </c>
      <c r="U30" s="59">
        <f t="shared" si="2"/>
        <v>2.77</v>
      </c>
      <c r="V30" s="59">
        <v>0.8</v>
      </c>
      <c r="W30" s="59">
        <v>0.5</v>
      </c>
      <c r="X30" s="72"/>
    </row>
    <row r="31" ht="15.6" spans="1:24">
      <c r="A31" s="43" t="s">
        <v>41</v>
      </c>
      <c r="B31" s="44"/>
      <c r="C31" s="45">
        <v>80</v>
      </c>
      <c r="D31" s="47">
        <v>800</v>
      </c>
      <c r="E31" s="47">
        <v>85</v>
      </c>
      <c r="F31" s="47">
        <v>1400</v>
      </c>
      <c r="G31" s="46">
        <v>88</v>
      </c>
      <c r="H31" s="46">
        <v>60</v>
      </c>
      <c r="I31" s="46">
        <v>600</v>
      </c>
      <c r="J31" s="47">
        <v>62.37</v>
      </c>
      <c r="K31" s="47">
        <v>39.5</v>
      </c>
      <c r="L31" s="46">
        <v>40</v>
      </c>
      <c r="M31" s="46">
        <v>52</v>
      </c>
      <c r="N31" s="59">
        <v>80</v>
      </c>
      <c r="O31" s="59">
        <v>220</v>
      </c>
      <c r="P31" s="46">
        <v>125</v>
      </c>
      <c r="Q31" s="46">
        <v>253</v>
      </c>
      <c r="R31" s="59">
        <v>400</v>
      </c>
      <c r="S31" s="59">
        <v>110</v>
      </c>
      <c r="T31" s="59">
        <v>250</v>
      </c>
      <c r="U31" s="59">
        <v>132</v>
      </c>
      <c r="V31" s="59">
        <v>398</v>
      </c>
      <c r="W31" s="59">
        <v>20</v>
      </c>
      <c r="X31" s="72"/>
    </row>
    <row r="32" ht="16.35" spans="1:24">
      <c r="A32" s="48" t="s">
        <v>42</v>
      </c>
      <c r="B32" s="49"/>
      <c r="C32" s="112">
        <f t="shared" ref="C32:X32" si="3">C30*C31</f>
        <v>1200</v>
      </c>
      <c r="D32" s="112">
        <f t="shared" si="3"/>
        <v>1264</v>
      </c>
      <c r="E32" s="112">
        <f t="shared" si="3"/>
        <v>228.65</v>
      </c>
      <c r="F32" s="112">
        <f t="shared" si="3"/>
        <v>140</v>
      </c>
      <c r="G32" s="112">
        <f t="shared" si="3"/>
        <v>104.72</v>
      </c>
      <c r="H32" s="112">
        <f t="shared" si="3"/>
        <v>49.2</v>
      </c>
      <c r="I32" s="112">
        <f t="shared" si="3"/>
        <v>510</v>
      </c>
      <c r="J32" s="112">
        <f t="shared" si="3"/>
        <v>215.8002</v>
      </c>
      <c r="K32" s="112">
        <f t="shared" si="3"/>
        <v>157.21</v>
      </c>
      <c r="L32" s="112">
        <f t="shared" si="3"/>
        <v>905.2</v>
      </c>
      <c r="M32" s="112">
        <f t="shared" si="3"/>
        <v>88.92</v>
      </c>
      <c r="N32" s="112">
        <f t="shared" si="3"/>
        <v>173.6</v>
      </c>
      <c r="O32" s="112">
        <f t="shared" si="3"/>
        <v>116.6</v>
      </c>
      <c r="P32" s="112">
        <f t="shared" si="3"/>
        <v>787.5</v>
      </c>
      <c r="Q32" s="112">
        <f t="shared" si="3"/>
        <v>1664.74</v>
      </c>
      <c r="R32" s="112">
        <f t="shared" si="3"/>
        <v>388</v>
      </c>
      <c r="S32" s="112">
        <f t="shared" si="3"/>
        <v>1294.7</v>
      </c>
      <c r="T32" s="112">
        <f t="shared" si="3"/>
        <v>362.5</v>
      </c>
      <c r="U32" s="112">
        <f t="shared" si="3"/>
        <v>365.64</v>
      </c>
      <c r="V32" s="112">
        <f t="shared" si="3"/>
        <v>318.4</v>
      </c>
      <c r="W32" s="112">
        <f t="shared" si="3"/>
        <v>10</v>
      </c>
      <c r="X32" s="73">
        <f>SUM(C32:W32)</f>
        <v>10345.3802</v>
      </c>
    </row>
    <row r="33" ht="15.6" spans="1:24">
      <c r="A33" s="51"/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>
        <f>X32/X2</f>
        <v>130.954179746835</v>
      </c>
    </row>
    <row r="34" customFormat="1" ht="27" customHeight="1" spans="2:14">
      <c r="B34" s="53" t="s">
        <v>43</v>
      </c>
      <c r="N34" s="52"/>
    </row>
    <row r="35" customFormat="1" ht="27" customHeight="1" spans="2:14">
      <c r="B35" s="53" t="s">
        <v>66</v>
      </c>
      <c r="N35" s="52"/>
    </row>
    <row r="36" customFormat="1" ht="27" customHeight="1" spans="2:2">
      <c r="B36" s="53" t="s">
        <v>45</v>
      </c>
    </row>
  </sheetData>
  <mergeCells count="36">
    <mergeCell ref="A1:W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3"/>
    <mergeCell ref="A24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X9:X26"/>
  </mergeCells>
  <pageMargins left="0.0784722222222222" right="0.196527777777778" top="1.05069444444444" bottom="1.05069444444444" header="0.708333333333333" footer="0.786805555555556"/>
  <pageSetup paperSize="9" scale="79" orientation="landscape" useFirstPageNumber="1" horizontalDpi="3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AA37"/>
  <sheetViews>
    <sheetView workbookViewId="0">
      <pane ySplit="7" topLeftCell="A17" activePane="bottomLeft" state="frozen"/>
      <selection/>
      <selection pane="bottomLeft" activeCell="A30" sqref="$A30:$XFD30"/>
    </sheetView>
  </sheetViews>
  <sheetFormatPr defaultColWidth="11.537037037037" defaultRowHeight="13.2"/>
  <cols>
    <col min="1" max="1" width="6.33333333333333" customWidth="1"/>
    <col min="2" max="2" width="27.7777777777778" customWidth="1"/>
    <col min="3" max="3" width="7.44444444444444" customWidth="1"/>
    <col min="4" max="4" width="7.33333333333333" customWidth="1"/>
    <col min="5" max="5" width="6.55555555555556" customWidth="1"/>
    <col min="6" max="6" width="7" customWidth="1"/>
    <col min="7" max="8" width="6" customWidth="1"/>
    <col min="9" max="9" width="6.66666666666667" customWidth="1"/>
    <col min="10" max="10" width="6.55555555555556" customWidth="1"/>
    <col min="11" max="13" width="7.44444444444444" customWidth="1"/>
    <col min="14" max="14" width="7.33333333333333" customWidth="1"/>
    <col min="15" max="15" width="6.11111111111111" customWidth="1"/>
    <col min="16" max="16" width="6.33333333333333" customWidth="1"/>
    <col min="17" max="17" width="6.22222222222222" customWidth="1"/>
    <col min="18" max="20" width="6.44444444444444" customWidth="1"/>
    <col min="21" max="22" width="6.22222222222222" customWidth="1"/>
    <col min="23" max="23" width="7.11111111111111" customWidth="1"/>
    <col min="24" max="24" width="7.33333333333333" customWidth="1"/>
    <col min="25" max="25" width="5.44444444444444" customWidth="1"/>
    <col min="26" max="26" width="6.11111111111111" customWidth="1"/>
    <col min="27" max="27" width="9.22222222222222" customWidth="1"/>
  </cols>
  <sheetData>
    <row r="1" s="1" customFormat="1" ht="43" customHeight="1" spans="1:1">
      <c r="A1" s="1" t="s">
        <v>0</v>
      </c>
    </row>
    <row r="2" customHeight="1" spans="1:27">
      <c r="A2" s="75"/>
      <c r="B2" s="76" t="s">
        <v>78</v>
      </c>
      <c r="C2" s="4" t="s">
        <v>2</v>
      </c>
      <c r="D2" s="4" t="s">
        <v>3</v>
      </c>
      <c r="E2" s="4" t="s">
        <v>4</v>
      </c>
      <c r="F2" s="4" t="s">
        <v>7</v>
      </c>
      <c r="G2" s="4" t="s">
        <v>79</v>
      </c>
      <c r="H2" s="4" t="s">
        <v>80</v>
      </c>
      <c r="I2" s="4" t="s">
        <v>8</v>
      </c>
      <c r="J2" s="4" t="s">
        <v>9</v>
      </c>
      <c r="K2" s="4" t="s">
        <v>81</v>
      </c>
      <c r="L2" s="4" t="s">
        <v>17</v>
      </c>
      <c r="M2" s="4" t="s">
        <v>18</v>
      </c>
      <c r="N2" s="4" t="s">
        <v>51</v>
      </c>
      <c r="O2" s="4" t="s">
        <v>11</v>
      </c>
      <c r="P2" s="4" t="s">
        <v>12</v>
      </c>
      <c r="Q2" s="4" t="s">
        <v>13</v>
      </c>
      <c r="R2" s="4" t="s">
        <v>14</v>
      </c>
      <c r="S2" s="4" t="s">
        <v>20</v>
      </c>
      <c r="T2" s="4" t="s">
        <v>82</v>
      </c>
      <c r="U2" s="4" t="s">
        <v>10</v>
      </c>
      <c r="V2" s="4" t="s">
        <v>68</v>
      </c>
      <c r="W2" s="4" t="s">
        <v>16</v>
      </c>
      <c r="X2" s="4" t="s">
        <v>83</v>
      </c>
      <c r="Y2" s="4" t="s">
        <v>84</v>
      </c>
      <c r="Z2" s="142" t="s">
        <v>56</v>
      </c>
      <c r="AA2" s="60">
        <v>82</v>
      </c>
    </row>
    <row r="3" spans="1:27">
      <c r="A3" s="78"/>
      <c r="B3" s="79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143"/>
      <c r="AA3" s="61"/>
    </row>
    <row r="4" spans="1:27">
      <c r="A4" s="78"/>
      <c r="B4" s="7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143"/>
      <c r="AA4" s="61"/>
    </row>
    <row r="5" ht="12" customHeight="1" spans="1:27">
      <c r="A5" s="78"/>
      <c r="B5" s="79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143"/>
      <c r="AA5" s="61"/>
    </row>
    <row r="6" spans="1:27">
      <c r="A6" s="78"/>
      <c r="B6" s="79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143"/>
      <c r="AA6" s="61"/>
    </row>
    <row r="7" ht="28" customHeight="1" spans="1:27">
      <c r="A7" s="145"/>
      <c r="B7" s="82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44"/>
      <c r="AA7" s="62"/>
    </row>
    <row r="8" ht="16" customHeight="1" spans="1:27">
      <c r="A8" s="11"/>
      <c r="B8" s="12"/>
      <c r="C8" s="105">
        <v>1</v>
      </c>
      <c r="D8" s="105">
        <v>2</v>
      </c>
      <c r="E8" s="105">
        <v>3</v>
      </c>
      <c r="F8" s="105">
        <v>4</v>
      </c>
      <c r="G8" s="105">
        <v>5</v>
      </c>
      <c r="H8" s="105">
        <v>6</v>
      </c>
      <c r="I8" s="105">
        <v>7</v>
      </c>
      <c r="J8" s="105">
        <v>8</v>
      </c>
      <c r="K8" s="105">
        <v>9</v>
      </c>
      <c r="L8" s="105">
        <v>10</v>
      </c>
      <c r="M8" s="105">
        <v>11</v>
      </c>
      <c r="N8" s="105">
        <v>12</v>
      </c>
      <c r="O8" s="105">
        <v>13</v>
      </c>
      <c r="P8" s="105">
        <v>14</v>
      </c>
      <c r="Q8" s="105">
        <v>15</v>
      </c>
      <c r="R8" s="105">
        <v>16</v>
      </c>
      <c r="S8" s="105">
        <v>17</v>
      </c>
      <c r="T8" s="105">
        <v>18</v>
      </c>
      <c r="U8" s="105">
        <v>19</v>
      </c>
      <c r="V8" s="105">
        <v>20</v>
      </c>
      <c r="W8" s="105">
        <v>21</v>
      </c>
      <c r="X8" s="105">
        <v>22</v>
      </c>
      <c r="Y8" s="105">
        <v>23</v>
      </c>
      <c r="Z8" s="105">
        <v>24</v>
      </c>
      <c r="AA8" s="128" t="s">
        <v>23</v>
      </c>
    </row>
    <row r="9" spans="1:27">
      <c r="A9" s="14" t="s">
        <v>24</v>
      </c>
      <c r="B9" s="15" t="s">
        <v>85</v>
      </c>
      <c r="C9" s="16">
        <v>0.1524</v>
      </c>
      <c r="D9" s="17"/>
      <c r="E9" s="17">
        <v>0.0053</v>
      </c>
      <c r="F9" s="54"/>
      <c r="G9" s="17">
        <v>0.0146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64"/>
      <c r="AA9" s="65" t="s">
        <v>59</v>
      </c>
    </row>
    <row r="10" spans="1:27">
      <c r="A10" s="18"/>
      <c r="B10" s="19" t="s">
        <v>86</v>
      </c>
      <c r="C10" s="20"/>
      <c r="D10" s="21"/>
      <c r="E10" s="21">
        <v>0.0073</v>
      </c>
      <c r="F10" s="55">
        <v>0.000574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6"/>
      <c r="AA10" s="67"/>
    </row>
    <row r="11" spans="1:27">
      <c r="A11" s="18"/>
      <c r="B11" s="22" t="s">
        <v>28</v>
      </c>
      <c r="C11" s="20"/>
      <c r="D11" s="21">
        <v>0.0103</v>
      </c>
      <c r="E11" s="21"/>
      <c r="F11" s="55"/>
      <c r="G11" s="21"/>
      <c r="H11" s="21"/>
      <c r="I11" s="21">
        <v>0.0344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6"/>
      <c r="AA11" s="67"/>
    </row>
    <row r="12" spans="1:27">
      <c r="A12" s="18"/>
      <c r="B12" s="19"/>
      <c r="C12" s="20"/>
      <c r="D12" s="21"/>
      <c r="E12" s="21"/>
      <c r="F12" s="55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6"/>
      <c r="AA12" s="67"/>
    </row>
    <row r="13" ht="13.95" spans="1:27">
      <c r="A13" s="23"/>
      <c r="B13" s="24"/>
      <c r="C13" s="25"/>
      <c r="D13" s="26"/>
      <c r="E13" s="26"/>
      <c r="F13" s="5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68"/>
      <c r="AA13" s="67"/>
    </row>
    <row r="14" spans="1:27">
      <c r="A14" s="14" t="s">
        <v>29</v>
      </c>
      <c r="B14" s="15" t="s">
        <v>81</v>
      </c>
      <c r="C14" s="16"/>
      <c r="D14" s="17"/>
      <c r="E14" s="17"/>
      <c r="F14" s="54"/>
      <c r="G14" s="17"/>
      <c r="H14" s="17"/>
      <c r="I14" s="17"/>
      <c r="J14" s="17"/>
      <c r="K14" s="17">
        <v>0.1841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64"/>
      <c r="AA14" s="67"/>
    </row>
    <row r="15" spans="1:27">
      <c r="A15" s="18"/>
      <c r="B15" s="19"/>
      <c r="C15" s="20"/>
      <c r="D15" s="21"/>
      <c r="E15" s="21"/>
      <c r="F15" s="55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66"/>
      <c r="AA15" s="67"/>
    </row>
    <row r="16" spans="1:27">
      <c r="A16" s="18"/>
      <c r="B16" s="19"/>
      <c r="C16" s="20"/>
      <c r="D16" s="21"/>
      <c r="E16" s="21"/>
      <c r="F16" s="55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6"/>
      <c r="AA16" s="67"/>
    </row>
    <row r="17" ht="13.95" spans="1:27">
      <c r="A17" s="27"/>
      <c r="B17" s="28"/>
      <c r="C17" s="29"/>
      <c r="D17" s="30"/>
      <c r="E17" s="30"/>
      <c r="F17" s="57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69"/>
      <c r="AA17" s="67"/>
    </row>
    <row r="18" ht="18" customHeight="1" spans="1:27">
      <c r="A18" s="31" t="s">
        <v>30</v>
      </c>
      <c r="B18" s="32" t="s">
        <v>87</v>
      </c>
      <c r="C18" s="16"/>
      <c r="D18" s="17">
        <v>0.002</v>
      </c>
      <c r="E18" s="17"/>
      <c r="F18" s="54"/>
      <c r="G18" s="17"/>
      <c r="H18" s="17"/>
      <c r="I18" s="17"/>
      <c r="J18" s="17"/>
      <c r="K18" s="17"/>
      <c r="L18" s="17"/>
      <c r="M18" s="17">
        <v>0.0794</v>
      </c>
      <c r="N18" s="17"/>
      <c r="O18" s="17">
        <v>0.093</v>
      </c>
      <c r="P18" s="17">
        <v>0.0104</v>
      </c>
      <c r="Q18" s="17">
        <v>0.01</v>
      </c>
      <c r="R18" s="17">
        <v>0.00246</v>
      </c>
      <c r="S18" s="17">
        <v>0.0123</v>
      </c>
      <c r="T18" s="17"/>
      <c r="U18" s="17"/>
      <c r="V18" s="17"/>
      <c r="W18" s="17"/>
      <c r="X18" s="17"/>
      <c r="Y18" s="17">
        <v>2</v>
      </c>
      <c r="Z18" s="64"/>
      <c r="AA18" s="67"/>
    </row>
    <row r="19" spans="1:27">
      <c r="A19" s="33"/>
      <c r="B19" s="34" t="s">
        <v>88</v>
      </c>
      <c r="C19" s="20"/>
      <c r="D19" s="21"/>
      <c r="E19" s="21"/>
      <c r="F19" s="55"/>
      <c r="G19" s="21"/>
      <c r="H19" s="21"/>
      <c r="I19" s="21"/>
      <c r="J19" s="21"/>
      <c r="K19" s="21"/>
      <c r="L19" s="21"/>
      <c r="M19" s="21"/>
      <c r="N19" s="21">
        <v>0.03235</v>
      </c>
      <c r="O19" s="21"/>
      <c r="P19" s="21">
        <v>0.0112</v>
      </c>
      <c r="Q19" s="21">
        <v>0.015</v>
      </c>
      <c r="R19" s="21">
        <v>0.00444</v>
      </c>
      <c r="S19" s="21"/>
      <c r="T19" s="21">
        <v>0.0833</v>
      </c>
      <c r="U19" s="21"/>
      <c r="V19" s="21">
        <v>0.005</v>
      </c>
      <c r="W19" s="21"/>
      <c r="X19" s="21"/>
      <c r="Y19" s="21"/>
      <c r="Z19" s="66"/>
      <c r="AA19" s="67"/>
    </row>
    <row r="20" spans="1:27">
      <c r="A20" s="33"/>
      <c r="B20" s="34" t="s">
        <v>89</v>
      </c>
      <c r="C20" s="20"/>
      <c r="D20" s="21">
        <v>0.00744</v>
      </c>
      <c r="E20" s="21"/>
      <c r="F20" s="55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>
        <v>0.035</v>
      </c>
      <c r="W20" s="21"/>
      <c r="X20" s="21"/>
      <c r="Y20" s="21"/>
      <c r="Z20" s="66"/>
      <c r="AA20" s="67"/>
    </row>
    <row r="21" ht="26.4" spans="1:27">
      <c r="A21" s="33"/>
      <c r="B21" s="34" t="s">
        <v>90</v>
      </c>
      <c r="C21" s="20"/>
      <c r="D21" s="21"/>
      <c r="E21" s="21">
        <v>0.0084</v>
      </c>
      <c r="F21" s="55"/>
      <c r="G21" s="21"/>
      <c r="H21" s="21"/>
      <c r="I21" s="21"/>
      <c r="J21" s="21"/>
      <c r="K21" s="21"/>
      <c r="L21" s="21">
        <v>0.025</v>
      </c>
      <c r="M21" s="21"/>
      <c r="N21" s="21"/>
      <c r="O21" s="21"/>
      <c r="P21" s="21"/>
      <c r="Q21" s="21"/>
      <c r="R21" s="21"/>
      <c r="S21" s="21"/>
      <c r="T21" s="21"/>
      <c r="U21" s="21">
        <v>0.018</v>
      </c>
      <c r="V21" s="21"/>
      <c r="W21" s="21"/>
      <c r="X21" s="21"/>
      <c r="Y21" s="21"/>
      <c r="Z21" s="66"/>
      <c r="AA21" s="67"/>
    </row>
    <row r="22" spans="1:27">
      <c r="A22" s="33"/>
      <c r="B22" s="22" t="s">
        <v>35</v>
      </c>
      <c r="C22" s="20"/>
      <c r="D22" s="21"/>
      <c r="E22" s="21"/>
      <c r="F22" s="55"/>
      <c r="G22" s="21"/>
      <c r="H22" s="21"/>
      <c r="I22" s="21"/>
      <c r="J22" s="21">
        <v>0.05144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66"/>
      <c r="AA22" s="67"/>
    </row>
    <row r="23" ht="13.95" spans="1:27">
      <c r="A23" s="36"/>
      <c r="B23" s="37"/>
      <c r="C23" s="25"/>
      <c r="D23" s="26"/>
      <c r="E23" s="26"/>
      <c r="F23" s="5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68"/>
      <c r="AA23" s="67"/>
    </row>
    <row r="24" spans="1:27">
      <c r="A24" s="31" t="s">
        <v>36</v>
      </c>
      <c r="B24" s="15" t="s">
        <v>91</v>
      </c>
      <c r="C24" s="16">
        <v>0.0183</v>
      </c>
      <c r="D24" s="17">
        <v>0.0023</v>
      </c>
      <c r="E24" s="17">
        <v>0.01</v>
      </c>
      <c r="F24" s="54"/>
      <c r="G24" s="17"/>
      <c r="H24" s="17">
        <v>0.009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>
        <v>0.0715</v>
      </c>
      <c r="Y24" s="17">
        <v>5</v>
      </c>
      <c r="Z24" s="64">
        <v>8</v>
      </c>
      <c r="AA24" s="67"/>
    </row>
    <row r="25" spans="1:27">
      <c r="A25" s="33"/>
      <c r="B25" s="19" t="s">
        <v>92</v>
      </c>
      <c r="C25" s="20"/>
      <c r="D25" s="21"/>
      <c r="E25" s="21">
        <v>0.0033</v>
      </c>
      <c r="F25" s="55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>
        <v>0.0279</v>
      </c>
      <c r="X25" s="21"/>
      <c r="Y25" s="21"/>
      <c r="Z25" s="66"/>
      <c r="AA25" s="67"/>
    </row>
    <row r="26" spans="1:27">
      <c r="A26" s="33"/>
      <c r="B26" s="19" t="s">
        <v>60</v>
      </c>
      <c r="C26" s="20"/>
      <c r="D26" s="21"/>
      <c r="E26" s="21">
        <v>0.007</v>
      </c>
      <c r="F26" s="55">
        <v>0.0006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6"/>
      <c r="AA26" s="67"/>
    </row>
    <row r="27" spans="1:27">
      <c r="A27" s="33"/>
      <c r="B27" s="28"/>
      <c r="C27" s="29"/>
      <c r="D27" s="30"/>
      <c r="E27" s="30"/>
      <c r="F27" s="57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69"/>
      <c r="AA27" s="67"/>
    </row>
    <row r="28" ht="13.95" spans="1:27">
      <c r="A28" s="36"/>
      <c r="B28" s="24"/>
      <c r="C28" s="25"/>
      <c r="D28" s="26"/>
      <c r="E28" s="26"/>
      <c r="F28" s="5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68"/>
      <c r="AA28" s="70"/>
    </row>
    <row r="29" ht="15.6" spans="1:27">
      <c r="A29" s="41" t="s">
        <v>39</v>
      </c>
      <c r="B29" s="42"/>
      <c r="C29" s="16">
        <f t="shared" ref="C29:M29" si="0">SUM(C9:C28)</f>
        <v>0.1707</v>
      </c>
      <c r="D29" s="17">
        <f t="shared" si="0"/>
        <v>0.02204</v>
      </c>
      <c r="E29" s="17">
        <f t="shared" si="0"/>
        <v>0.0413</v>
      </c>
      <c r="F29" s="17">
        <f t="shared" si="0"/>
        <v>0.001174</v>
      </c>
      <c r="G29" s="17">
        <f t="shared" si="0"/>
        <v>0.0146</v>
      </c>
      <c r="H29" s="17">
        <f t="shared" si="0"/>
        <v>0.009</v>
      </c>
      <c r="I29" s="17">
        <f t="shared" si="0"/>
        <v>0.0344</v>
      </c>
      <c r="J29" s="17">
        <f t="shared" si="0"/>
        <v>0.05144</v>
      </c>
      <c r="K29" s="17">
        <f t="shared" si="0"/>
        <v>0.1841</v>
      </c>
      <c r="L29" s="17">
        <f t="shared" si="0"/>
        <v>0.025</v>
      </c>
      <c r="M29" s="17">
        <f t="shared" si="0"/>
        <v>0.0794</v>
      </c>
      <c r="N29" s="17">
        <f t="shared" ref="N29:X29" si="1">SUM(N9:N28)</f>
        <v>0.03235</v>
      </c>
      <c r="O29" s="17">
        <f t="shared" si="1"/>
        <v>0.093</v>
      </c>
      <c r="P29" s="17">
        <f t="shared" si="1"/>
        <v>0.0216</v>
      </c>
      <c r="Q29" s="17">
        <f t="shared" si="1"/>
        <v>0.025</v>
      </c>
      <c r="R29" s="17">
        <f t="shared" si="1"/>
        <v>0.0069</v>
      </c>
      <c r="S29" s="17">
        <f t="shared" si="1"/>
        <v>0.0123</v>
      </c>
      <c r="T29" s="17">
        <f t="shared" si="1"/>
        <v>0.0833</v>
      </c>
      <c r="U29" s="17">
        <f t="shared" si="1"/>
        <v>0.018</v>
      </c>
      <c r="V29" s="17">
        <f t="shared" si="1"/>
        <v>0.04</v>
      </c>
      <c r="W29" s="17">
        <f t="shared" si="1"/>
        <v>0.0279</v>
      </c>
      <c r="X29" s="17">
        <f t="shared" si="1"/>
        <v>0.0715</v>
      </c>
      <c r="Y29" s="17">
        <v>7</v>
      </c>
      <c r="Z29" s="64">
        <v>8</v>
      </c>
      <c r="AA29" s="147"/>
    </row>
    <row r="30" ht="15.6" hidden="1" spans="1:27">
      <c r="A30" s="43" t="s">
        <v>40</v>
      </c>
      <c r="B30" s="44"/>
      <c r="C30" s="146">
        <f t="shared" ref="C30:L30" si="2">82*C29</f>
        <v>13.9974</v>
      </c>
      <c r="D30" s="146">
        <f t="shared" si="2"/>
        <v>1.80728</v>
      </c>
      <c r="E30" s="146">
        <f t="shared" si="2"/>
        <v>3.3866</v>
      </c>
      <c r="F30" s="146">
        <f t="shared" si="2"/>
        <v>0.096268</v>
      </c>
      <c r="G30" s="146">
        <f t="shared" si="2"/>
        <v>1.1972</v>
      </c>
      <c r="H30" s="146">
        <f t="shared" si="2"/>
        <v>0.738</v>
      </c>
      <c r="I30" s="146">
        <f t="shared" si="2"/>
        <v>2.8208</v>
      </c>
      <c r="J30" s="146">
        <f t="shared" si="2"/>
        <v>4.21808</v>
      </c>
      <c r="K30" s="146">
        <f t="shared" si="2"/>
        <v>15.0962</v>
      </c>
      <c r="L30" s="146">
        <f t="shared" si="2"/>
        <v>2.05</v>
      </c>
      <c r="M30" s="146">
        <f t="shared" ref="M30:Z30" si="3">82*M29</f>
        <v>6.5108</v>
      </c>
      <c r="N30" s="146">
        <f t="shared" si="3"/>
        <v>2.6527</v>
      </c>
      <c r="O30" s="146">
        <f t="shared" si="3"/>
        <v>7.626</v>
      </c>
      <c r="P30" s="146">
        <f t="shared" si="3"/>
        <v>1.7712</v>
      </c>
      <c r="Q30" s="146">
        <f t="shared" si="3"/>
        <v>2.05</v>
      </c>
      <c r="R30" s="146">
        <f t="shared" si="3"/>
        <v>0.5658</v>
      </c>
      <c r="S30" s="146">
        <f t="shared" si="3"/>
        <v>1.0086</v>
      </c>
      <c r="T30" s="146">
        <f t="shared" si="3"/>
        <v>6.8306</v>
      </c>
      <c r="U30" s="146">
        <f t="shared" si="3"/>
        <v>1.476</v>
      </c>
      <c r="V30" s="146">
        <f t="shared" si="3"/>
        <v>3.28</v>
      </c>
      <c r="W30" s="146">
        <f t="shared" si="3"/>
        <v>2.2878</v>
      </c>
      <c r="X30" s="146">
        <f t="shared" si="3"/>
        <v>5.863</v>
      </c>
      <c r="Y30" s="146">
        <v>7</v>
      </c>
      <c r="Z30" s="146">
        <v>8</v>
      </c>
      <c r="AA30" s="72"/>
    </row>
    <row r="31" ht="15.6" spans="1:27">
      <c r="A31" s="43" t="s">
        <v>40</v>
      </c>
      <c r="B31" s="44"/>
      <c r="C31" s="45">
        <f t="shared" ref="C31:M31" si="4">ROUND(C30,2)</f>
        <v>14</v>
      </c>
      <c r="D31" s="46">
        <f t="shared" si="4"/>
        <v>1.81</v>
      </c>
      <c r="E31" s="46">
        <f t="shared" si="4"/>
        <v>3.39</v>
      </c>
      <c r="F31" s="46">
        <f t="shared" si="4"/>
        <v>0.1</v>
      </c>
      <c r="G31" s="46">
        <f t="shared" si="4"/>
        <v>1.2</v>
      </c>
      <c r="H31" s="46">
        <f t="shared" si="4"/>
        <v>0.74</v>
      </c>
      <c r="I31" s="46">
        <f t="shared" si="4"/>
        <v>2.82</v>
      </c>
      <c r="J31" s="46">
        <f t="shared" si="4"/>
        <v>4.22</v>
      </c>
      <c r="K31" s="46">
        <f t="shared" si="4"/>
        <v>15.1</v>
      </c>
      <c r="L31" s="46">
        <f t="shared" si="4"/>
        <v>2.05</v>
      </c>
      <c r="M31" s="46">
        <f t="shared" si="4"/>
        <v>6.51</v>
      </c>
      <c r="N31" s="46">
        <f t="shared" ref="N31:X31" si="5">ROUND(N30,2)</f>
        <v>2.65</v>
      </c>
      <c r="O31" s="46">
        <f t="shared" si="5"/>
        <v>7.63</v>
      </c>
      <c r="P31" s="46">
        <f t="shared" si="5"/>
        <v>1.77</v>
      </c>
      <c r="Q31" s="46">
        <f t="shared" si="5"/>
        <v>2.05</v>
      </c>
      <c r="R31" s="46">
        <f t="shared" si="5"/>
        <v>0.57</v>
      </c>
      <c r="S31" s="46">
        <f t="shared" si="5"/>
        <v>1.01</v>
      </c>
      <c r="T31" s="46">
        <f t="shared" si="5"/>
        <v>6.83</v>
      </c>
      <c r="U31" s="46">
        <f t="shared" si="5"/>
        <v>1.48</v>
      </c>
      <c r="V31" s="46">
        <f t="shared" si="5"/>
        <v>3.28</v>
      </c>
      <c r="W31" s="46">
        <f t="shared" si="5"/>
        <v>2.29</v>
      </c>
      <c r="X31" s="46">
        <f t="shared" si="5"/>
        <v>5.86</v>
      </c>
      <c r="Y31" s="59">
        <v>7</v>
      </c>
      <c r="Z31" s="92">
        <v>8</v>
      </c>
      <c r="AA31" s="72"/>
    </row>
    <row r="32" ht="15.6" spans="1:27">
      <c r="A32" s="43" t="s">
        <v>41</v>
      </c>
      <c r="B32" s="44"/>
      <c r="C32" s="45">
        <v>80</v>
      </c>
      <c r="D32" s="47">
        <v>800</v>
      </c>
      <c r="E32" s="47">
        <v>85</v>
      </c>
      <c r="F32" s="47">
        <v>1400</v>
      </c>
      <c r="G32" s="46">
        <v>133</v>
      </c>
      <c r="H32" s="46">
        <v>115</v>
      </c>
      <c r="I32" s="47">
        <v>62.37</v>
      </c>
      <c r="J32" s="47">
        <v>39.5</v>
      </c>
      <c r="K32" s="46">
        <v>100</v>
      </c>
      <c r="L32" s="46">
        <v>110</v>
      </c>
      <c r="M32" s="46">
        <v>253</v>
      </c>
      <c r="N32" s="46">
        <v>350</v>
      </c>
      <c r="O32" s="46">
        <v>40</v>
      </c>
      <c r="P32" s="46">
        <v>52</v>
      </c>
      <c r="Q32" s="59">
        <v>80</v>
      </c>
      <c r="R32" s="46">
        <v>220</v>
      </c>
      <c r="S32" s="46">
        <v>85</v>
      </c>
      <c r="T32" s="46">
        <v>40</v>
      </c>
      <c r="U32" s="46">
        <v>250</v>
      </c>
      <c r="V32" s="46">
        <v>88</v>
      </c>
      <c r="W32" s="46">
        <v>400</v>
      </c>
      <c r="X32" s="46">
        <v>319.2</v>
      </c>
      <c r="Y32" s="59">
        <v>6</v>
      </c>
      <c r="Z32" s="92">
        <v>2.7</v>
      </c>
      <c r="AA32" s="19"/>
    </row>
    <row r="33" ht="16.35" spans="1:27">
      <c r="A33" s="48" t="s">
        <v>42</v>
      </c>
      <c r="B33" s="49"/>
      <c r="C33" s="112">
        <f t="shared" ref="C33:Z33" si="6">C32*C31</f>
        <v>1120</v>
      </c>
      <c r="D33" s="112">
        <f t="shared" si="6"/>
        <v>1448</v>
      </c>
      <c r="E33" s="112">
        <f t="shared" si="6"/>
        <v>288.15</v>
      </c>
      <c r="F33" s="112">
        <f t="shared" si="6"/>
        <v>140</v>
      </c>
      <c r="G33" s="112">
        <f t="shared" si="6"/>
        <v>159.6</v>
      </c>
      <c r="H33" s="112">
        <f t="shared" si="6"/>
        <v>85.1</v>
      </c>
      <c r="I33" s="112">
        <f t="shared" si="6"/>
        <v>175.8834</v>
      </c>
      <c r="J33" s="112">
        <f t="shared" si="6"/>
        <v>166.69</v>
      </c>
      <c r="K33" s="112">
        <f t="shared" si="6"/>
        <v>1510</v>
      </c>
      <c r="L33" s="112">
        <f t="shared" si="6"/>
        <v>225.5</v>
      </c>
      <c r="M33" s="112">
        <f t="shared" si="6"/>
        <v>1647.03</v>
      </c>
      <c r="N33" s="112">
        <f t="shared" si="6"/>
        <v>927.5</v>
      </c>
      <c r="O33" s="112">
        <f t="shared" si="6"/>
        <v>305.2</v>
      </c>
      <c r="P33" s="112">
        <f t="shared" si="6"/>
        <v>92.04</v>
      </c>
      <c r="Q33" s="112">
        <f t="shared" si="6"/>
        <v>164</v>
      </c>
      <c r="R33" s="112">
        <f t="shared" si="6"/>
        <v>125.4</v>
      </c>
      <c r="S33" s="112">
        <f t="shared" si="6"/>
        <v>85.85</v>
      </c>
      <c r="T33" s="112">
        <f t="shared" si="6"/>
        <v>273.2</v>
      </c>
      <c r="U33" s="112">
        <f t="shared" si="6"/>
        <v>370</v>
      </c>
      <c r="V33" s="112">
        <f t="shared" si="6"/>
        <v>288.64</v>
      </c>
      <c r="W33" s="112">
        <f t="shared" si="6"/>
        <v>916</v>
      </c>
      <c r="X33" s="112">
        <f t="shared" si="6"/>
        <v>1870.512</v>
      </c>
      <c r="Y33" s="112">
        <f t="shared" si="6"/>
        <v>42</v>
      </c>
      <c r="Z33" s="112">
        <f t="shared" si="6"/>
        <v>21.6</v>
      </c>
      <c r="AA33" s="73">
        <f>SUM(C33:Z33)</f>
        <v>12447.8954</v>
      </c>
    </row>
    <row r="34" ht="15.6" spans="1:27">
      <c r="A34" s="51"/>
      <c r="B34" s="51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52">
        <f>AA33/AA2</f>
        <v>151.803602439024</v>
      </c>
    </row>
    <row r="35" customFormat="1" ht="27" customHeight="1" spans="2:14">
      <c r="B35" s="53" t="s">
        <v>43</v>
      </c>
      <c r="N35" s="52"/>
    </row>
    <row r="36" customFormat="1" ht="27" customHeight="1" spans="2:14">
      <c r="B36" s="53" t="s">
        <v>66</v>
      </c>
      <c r="N36" s="52"/>
    </row>
    <row r="37" customFormat="1" ht="27" customHeight="1" spans="2:2">
      <c r="B37" s="53" t="s">
        <v>45</v>
      </c>
    </row>
  </sheetData>
  <mergeCells count="39">
    <mergeCell ref="A1:Z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A9:AA28"/>
  </mergeCells>
  <pageMargins left="0.0784722222222222" right="0.196527777777778" top="1.05069444444444" bottom="1.05069444444444" header="0.708333333333333" footer="0.786805555555556"/>
  <pageSetup paperSize="9" scale="72" orientation="landscape" useFirstPageNumber="1" horizontalDpi="3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AC37"/>
  <sheetViews>
    <sheetView topLeftCell="B1" workbookViewId="0">
      <pane ySplit="7" topLeftCell="A14" activePane="bottomLeft" state="frozen"/>
      <selection/>
      <selection pane="bottomLeft" activeCell="A30" sqref="$A30:$XFD30"/>
    </sheetView>
  </sheetViews>
  <sheetFormatPr defaultColWidth="11.537037037037" defaultRowHeight="13.2"/>
  <cols>
    <col min="1" max="1" width="6.33333333333333" customWidth="1"/>
    <col min="2" max="2" width="25.6666666666667" customWidth="1"/>
    <col min="3" max="3" width="7.55555555555556" customWidth="1"/>
    <col min="4" max="4" width="7.33333333333333" customWidth="1"/>
    <col min="5" max="5" width="6.66666666666667" customWidth="1"/>
    <col min="6" max="6" width="6.33333333333333" customWidth="1"/>
    <col min="7" max="7" width="7.55555555555556" customWidth="1"/>
    <col min="8" max="9" width="6.33333333333333" customWidth="1"/>
    <col min="10" max="10" width="7" customWidth="1"/>
    <col min="11" max="11" width="6.33333333333333" customWidth="1"/>
    <col min="12" max="12" width="6.22222222222222" customWidth="1"/>
    <col min="13" max="13" width="6.33333333333333" customWidth="1"/>
    <col min="14" max="14" width="7.11111111111111" customWidth="1"/>
    <col min="15" max="15" width="7.77777777777778" customWidth="1"/>
    <col min="16" max="16" width="6.44444444444444" customWidth="1"/>
    <col min="17" max="17" width="6.11111111111111" customWidth="1"/>
    <col min="18" max="18" width="6.22222222222222" customWidth="1"/>
    <col min="19" max="19" width="7.44444444444444" customWidth="1"/>
    <col min="20" max="22" width="6.44444444444444" customWidth="1"/>
    <col min="23" max="23" width="7.33333333333333" customWidth="1"/>
    <col min="24" max="24" width="6.11111111111111" customWidth="1"/>
    <col min="25" max="25" width="7.22222222222222" customWidth="1"/>
    <col min="26" max="28" width="6.11111111111111" customWidth="1"/>
    <col min="29" max="29" width="8.77777777777778" customWidth="1"/>
  </cols>
  <sheetData>
    <row r="1" s="1" customFormat="1" ht="43" customHeight="1" spans="1:1">
      <c r="A1" s="1" t="s">
        <v>0</v>
      </c>
    </row>
    <row r="2" customHeight="1" spans="1:29">
      <c r="A2" s="2"/>
      <c r="B2" s="98" t="s">
        <v>93</v>
      </c>
      <c r="C2" s="99" t="s">
        <v>2</v>
      </c>
      <c r="D2" s="4" t="s">
        <v>3</v>
      </c>
      <c r="E2" s="4" t="s">
        <v>4</v>
      </c>
      <c r="F2" s="4" t="s">
        <v>94</v>
      </c>
      <c r="G2" s="4" t="s">
        <v>95</v>
      </c>
      <c r="H2" s="4" t="s">
        <v>96</v>
      </c>
      <c r="I2" s="4" t="s">
        <v>48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97</v>
      </c>
      <c r="O2" s="4" t="s">
        <v>11</v>
      </c>
      <c r="P2" s="4" t="s">
        <v>12</v>
      </c>
      <c r="Q2" s="4" t="s">
        <v>13</v>
      </c>
      <c r="R2" s="4" t="s">
        <v>14</v>
      </c>
      <c r="S2" s="4" t="s">
        <v>50</v>
      </c>
      <c r="T2" s="4" t="s">
        <v>82</v>
      </c>
      <c r="U2" s="4" t="s">
        <v>20</v>
      </c>
      <c r="V2" s="4" t="s">
        <v>83</v>
      </c>
      <c r="W2" s="4" t="s">
        <v>17</v>
      </c>
      <c r="X2" s="4" t="s">
        <v>16</v>
      </c>
      <c r="Y2" s="4" t="s">
        <v>55</v>
      </c>
      <c r="Z2" s="4" t="s">
        <v>98</v>
      </c>
      <c r="AA2" s="4" t="s">
        <v>57</v>
      </c>
      <c r="AB2" s="4" t="s">
        <v>99</v>
      </c>
      <c r="AC2" s="119">
        <v>84</v>
      </c>
    </row>
    <row r="3" spans="1:29">
      <c r="A3" s="5"/>
      <c r="B3" s="100"/>
      <c r="C3" s="10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120"/>
    </row>
    <row r="4" spans="1:29">
      <c r="A4" s="5"/>
      <c r="B4" s="100"/>
      <c r="C4" s="10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120"/>
    </row>
    <row r="5" ht="12" customHeight="1" spans="1:29">
      <c r="A5" s="5"/>
      <c r="B5" s="100"/>
      <c r="C5" s="10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120"/>
    </row>
    <row r="6" spans="1:29">
      <c r="A6" s="5"/>
      <c r="B6" s="100"/>
      <c r="C6" s="10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120"/>
    </row>
    <row r="7" ht="28" customHeight="1" spans="1:29">
      <c r="A7" s="8"/>
      <c r="B7" s="102"/>
      <c r="C7" s="103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21"/>
    </row>
    <row r="8" ht="15" customHeight="1" spans="1:29">
      <c r="A8" s="11"/>
      <c r="B8" s="63"/>
      <c r="C8" s="104">
        <v>1</v>
      </c>
      <c r="D8" s="105">
        <v>2</v>
      </c>
      <c r="E8" s="105">
        <v>3</v>
      </c>
      <c r="F8" s="104">
        <v>4</v>
      </c>
      <c r="G8" s="104">
        <v>5</v>
      </c>
      <c r="H8" s="105">
        <v>6</v>
      </c>
      <c r="I8" s="105">
        <v>7</v>
      </c>
      <c r="J8" s="104">
        <v>8</v>
      </c>
      <c r="K8" s="104">
        <v>9</v>
      </c>
      <c r="L8" s="105">
        <v>10</v>
      </c>
      <c r="M8" s="105">
        <v>11</v>
      </c>
      <c r="N8" s="104">
        <v>12</v>
      </c>
      <c r="O8" s="104">
        <v>13</v>
      </c>
      <c r="P8" s="105">
        <v>14</v>
      </c>
      <c r="Q8" s="105">
        <v>15</v>
      </c>
      <c r="R8" s="104">
        <v>16</v>
      </c>
      <c r="S8" s="104">
        <v>17</v>
      </c>
      <c r="T8" s="105">
        <v>18</v>
      </c>
      <c r="U8" s="105">
        <v>19</v>
      </c>
      <c r="V8" s="104">
        <v>20</v>
      </c>
      <c r="W8" s="104">
        <v>21</v>
      </c>
      <c r="X8" s="105">
        <v>22</v>
      </c>
      <c r="Y8" s="105">
        <v>23</v>
      </c>
      <c r="Z8" s="104">
        <v>24</v>
      </c>
      <c r="AA8" s="104">
        <v>25</v>
      </c>
      <c r="AB8" s="104">
        <v>26</v>
      </c>
      <c r="AC8" s="122" t="s">
        <v>23</v>
      </c>
    </row>
    <row r="9" spans="1:29">
      <c r="A9" s="106" t="s">
        <v>24</v>
      </c>
      <c r="B9" s="15" t="s">
        <v>100</v>
      </c>
      <c r="C9" s="16">
        <v>0.145</v>
      </c>
      <c r="D9" s="17"/>
      <c r="E9" s="17">
        <v>0.0052</v>
      </c>
      <c r="F9" s="17">
        <v>0.024</v>
      </c>
      <c r="G9" s="17"/>
      <c r="H9" s="17"/>
      <c r="I9" s="17"/>
      <c r="J9" s="90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90"/>
      <c r="Z9" s="91"/>
      <c r="AA9" s="91"/>
      <c r="AB9" s="91"/>
      <c r="AC9" s="65" t="s">
        <v>101</v>
      </c>
    </row>
    <row r="10" spans="1:29">
      <c r="A10" s="107"/>
      <c r="B10" s="19" t="s">
        <v>60</v>
      </c>
      <c r="C10" s="20"/>
      <c r="D10" s="21"/>
      <c r="E10" s="21">
        <v>0.007</v>
      </c>
      <c r="F10" s="21"/>
      <c r="G10" s="21"/>
      <c r="H10" s="21"/>
      <c r="I10" s="21"/>
      <c r="J10" s="113">
        <v>0.00055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113"/>
      <c r="Z10" s="116"/>
      <c r="AA10" s="116"/>
      <c r="AB10" s="116"/>
      <c r="AC10" s="67"/>
    </row>
    <row r="11" spans="1:29">
      <c r="A11" s="107"/>
      <c r="B11" s="22" t="s">
        <v>28</v>
      </c>
      <c r="C11" s="20"/>
      <c r="D11" s="21">
        <v>0.0104</v>
      </c>
      <c r="E11" s="21"/>
      <c r="F11" s="21"/>
      <c r="G11" s="21"/>
      <c r="H11" s="21"/>
      <c r="I11" s="21"/>
      <c r="J11" s="113"/>
      <c r="K11" s="21">
        <v>0.0353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113"/>
      <c r="Z11" s="116"/>
      <c r="AA11" s="116"/>
      <c r="AB11" s="116"/>
      <c r="AC11" s="67"/>
    </row>
    <row r="12" spans="1:29">
      <c r="A12" s="107"/>
      <c r="B12" s="19"/>
      <c r="C12" s="20"/>
      <c r="D12" s="21"/>
      <c r="E12" s="21"/>
      <c r="F12" s="21"/>
      <c r="G12" s="21"/>
      <c r="H12" s="21"/>
      <c r="I12" s="21"/>
      <c r="J12" s="113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113"/>
      <c r="Z12" s="116"/>
      <c r="AA12" s="116"/>
      <c r="AB12" s="116"/>
      <c r="AC12" s="67"/>
    </row>
    <row r="13" ht="13.95" spans="1:29">
      <c r="A13" s="108"/>
      <c r="B13" s="24"/>
      <c r="C13" s="25"/>
      <c r="D13" s="26"/>
      <c r="E13" s="26"/>
      <c r="F13" s="26"/>
      <c r="G13" s="26"/>
      <c r="H13" s="26"/>
      <c r="I13" s="26"/>
      <c r="J13" s="114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14"/>
      <c r="Z13" s="117"/>
      <c r="AA13" s="117"/>
      <c r="AB13" s="117"/>
      <c r="AC13" s="67"/>
    </row>
    <row r="14" spans="1:29">
      <c r="A14" s="106" t="s">
        <v>29</v>
      </c>
      <c r="B14" s="15" t="s">
        <v>17</v>
      </c>
      <c r="C14" s="16"/>
      <c r="D14" s="17"/>
      <c r="E14" s="17"/>
      <c r="F14" s="17"/>
      <c r="G14" s="17"/>
      <c r="H14" s="17"/>
      <c r="I14" s="17"/>
      <c r="J14" s="90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>
        <v>0.0995</v>
      </c>
      <c r="X14" s="17"/>
      <c r="Y14" s="90"/>
      <c r="Z14" s="91"/>
      <c r="AA14" s="91"/>
      <c r="AB14" s="91"/>
      <c r="AC14" s="67"/>
    </row>
    <row r="15" spans="1:29">
      <c r="A15" s="107"/>
      <c r="B15" s="19"/>
      <c r="C15" s="20"/>
      <c r="D15" s="21"/>
      <c r="E15" s="21"/>
      <c r="F15" s="21"/>
      <c r="G15" s="21"/>
      <c r="H15" s="21"/>
      <c r="I15" s="21"/>
      <c r="J15" s="113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113"/>
      <c r="Z15" s="116"/>
      <c r="AA15" s="116"/>
      <c r="AB15" s="116"/>
      <c r="AC15" s="67"/>
    </row>
    <row r="16" spans="1:29">
      <c r="A16" s="107"/>
      <c r="B16" s="19"/>
      <c r="C16" s="20"/>
      <c r="D16" s="21"/>
      <c r="E16" s="21"/>
      <c r="F16" s="21"/>
      <c r="G16" s="21"/>
      <c r="H16" s="21"/>
      <c r="I16" s="21"/>
      <c r="J16" s="113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113"/>
      <c r="Z16" s="116"/>
      <c r="AA16" s="116"/>
      <c r="AB16" s="116"/>
      <c r="AC16" s="67"/>
    </row>
    <row r="17" ht="13.95" spans="1:29">
      <c r="A17" s="108"/>
      <c r="B17" s="24"/>
      <c r="C17" s="29"/>
      <c r="D17" s="30"/>
      <c r="E17" s="30"/>
      <c r="F17" s="30"/>
      <c r="G17" s="30"/>
      <c r="H17" s="30"/>
      <c r="I17" s="30"/>
      <c r="J17" s="115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115"/>
      <c r="Z17" s="118"/>
      <c r="AA17" s="118"/>
      <c r="AB17" s="118"/>
      <c r="AC17" s="67"/>
    </row>
    <row r="18" spans="1:29">
      <c r="A18" s="109" t="s">
        <v>30</v>
      </c>
      <c r="B18" s="32" t="s">
        <v>102</v>
      </c>
      <c r="C18" s="16"/>
      <c r="D18" s="17"/>
      <c r="E18" s="17">
        <v>0.001</v>
      </c>
      <c r="F18" s="17"/>
      <c r="G18" s="17"/>
      <c r="H18" s="17">
        <v>0.0285</v>
      </c>
      <c r="I18" s="17"/>
      <c r="J18" s="90"/>
      <c r="K18" s="17"/>
      <c r="L18" s="17"/>
      <c r="M18" s="17"/>
      <c r="N18" s="17"/>
      <c r="O18" s="17">
        <v>0.087</v>
      </c>
      <c r="P18" s="17">
        <v>0.0104</v>
      </c>
      <c r="Q18" s="17">
        <v>0.0124</v>
      </c>
      <c r="R18" s="17">
        <v>0.0023</v>
      </c>
      <c r="S18" s="17">
        <v>0.0764</v>
      </c>
      <c r="T18" s="17">
        <v>0.0446</v>
      </c>
      <c r="U18" s="17"/>
      <c r="V18" s="17"/>
      <c r="W18" s="17"/>
      <c r="X18" s="17">
        <v>0.00673</v>
      </c>
      <c r="Y18" s="90"/>
      <c r="Z18" s="91"/>
      <c r="AA18" s="91"/>
      <c r="AB18" s="91"/>
      <c r="AC18" s="67"/>
    </row>
    <row r="19" ht="18" customHeight="1" spans="1:29">
      <c r="A19" s="110"/>
      <c r="B19" s="34" t="s">
        <v>103</v>
      </c>
      <c r="C19" s="20"/>
      <c r="D19" s="21">
        <v>0.01</v>
      </c>
      <c r="E19" s="21"/>
      <c r="F19" s="21"/>
      <c r="G19" s="21"/>
      <c r="H19" s="21"/>
      <c r="I19" s="21"/>
      <c r="J19" s="113"/>
      <c r="K19" s="21"/>
      <c r="L19" s="21"/>
      <c r="M19" s="21"/>
      <c r="N19" s="21"/>
      <c r="O19" s="21">
        <v>0.193</v>
      </c>
      <c r="P19" s="21">
        <v>0.01</v>
      </c>
      <c r="Q19" s="21"/>
      <c r="R19" s="21"/>
      <c r="S19" s="21">
        <v>0.0813</v>
      </c>
      <c r="T19" s="21"/>
      <c r="U19" s="21"/>
      <c r="V19" s="21"/>
      <c r="W19" s="21"/>
      <c r="X19" s="21"/>
      <c r="Y19" s="113">
        <v>8</v>
      </c>
      <c r="Z19" s="116"/>
      <c r="AA19" s="116"/>
      <c r="AB19" s="116"/>
      <c r="AC19" s="67"/>
    </row>
    <row r="20" ht="26.4" spans="1:29">
      <c r="A20" s="110"/>
      <c r="B20" s="34" t="s">
        <v>104</v>
      </c>
      <c r="C20" s="20"/>
      <c r="D20" s="21">
        <v>0.007</v>
      </c>
      <c r="E20" s="21"/>
      <c r="F20" s="21"/>
      <c r="G20" s="21">
        <v>0.02</v>
      </c>
      <c r="H20" s="21"/>
      <c r="I20" s="21"/>
      <c r="J20" s="113"/>
      <c r="K20" s="21"/>
      <c r="L20" s="21"/>
      <c r="M20" s="21"/>
      <c r="N20" s="21">
        <v>0.033</v>
      </c>
      <c r="O20" s="21"/>
      <c r="P20" s="21"/>
      <c r="Q20" s="21"/>
      <c r="R20" s="21">
        <v>0.0023</v>
      </c>
      <c r="S20" s="21"/>
      <c r="T20" s="21"/>
      <c r="U20" s="21"/>
      <c r="V20" s="21"/>
      <c r="W20" s="21"/>
      <c r="X20" s="21"/>
      <c r="Y20" s="113"/>
      <c r="Z20" s="116"/>
      <c r="AA20" s="116"/>
      <c r="AB20" s="116"/>
      <c r="AC20" s="67"/>
    </row>
    <row r="21" spans="1:29">
      <c r="A21" s="110"/>
      <c r="B21" s="34" t="s">
        <v>34</v>
      </c>
      <c r="C21" s="20"/>
      <c r="D21" s="21"/>
      <c r="E21" s="21">
        <v>0.00833</v>
      </c>
      <c r="F21" s="21"/>
      <c r="G21" s="21"/>
      <c r="H21" s="21"/>
      <c r="I21" s="21"/>
      <c r="J21" s="113"/>
      <c r="K21" s="21"/>
      <c r="L21" s="21"/>
      <c r="M21" s="21">
        <v>0.018</v>
      </c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113"/>
      <c r="Z21" s="116"/>
      <c r="AA21" s="116"/>
      <c r="AB21" s="116"/>
      <c r="AC21" s="67"/>
    </row>
    <row r="22" spans="1:29">
      <c r="A22" s="110"/>
      <c r="B22" s="22" t="s">
        <v>35</v>
      </c>
      <c r="C22" s="20"/>
      <c r="D22" s="21"/>
      <c r="E22" s="21"/>
      <c r="F22" s="21"/>
      <c r="G22" s="21"/>
      <c r="H22" s="21"/>
      <c r="I22" s="21"/>
      <c r="J22" s="113"/>
      <c r="K22" s="21"/>
      <c r="L22" s="21">
        <v>0.0514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113"/>
      <c r="Z22" s="116"/>
      <c r="AA22" s="116"/>
      <c r="AB22" s="116"/>
      <c r="AC22" s="67"/>
    </row>
    <row r="23" ht="13.95" spans="1:29">
      <c r="A23" s="111"/>
      <c r="B23" s="37"/>
      <c r="C23" s="25"/>
      <c r="D23" s="26"/>
      <c r="E23" s="26"/>
      <c r="F23" s="26"/>
      <c r="G23" s="26"/>
      <c r="H23" s="26"/>
      <c r="I23" s="26"/>
      <c r="J23" s="114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14"/>
      <c r="Z23" s="117"/>
      <c r="AA23" s="117"/>
      <c r="AB23" s="117"/>
      <c r="AC23" s="67"/>
    </row>
    <row r="24" spans="1:29">
      <c r="A24" s="109" t="s">
        <v>36</v>
      </c>
      <c r="B24" s="15" t="s">
        <v>105</v>
      </c>
      <c r="C24" s="16">
        <v>0.0103</v>
      </c>
      <c r="D24" s="17">
        <v>0.00203</v>
      </c>
      <c r="E24" s="17">
        <v>0.0053</v>
      </c>
      <c r="F24" s="17"/>
      <c r="G24" s="17"/>
      <c r="H24" s="17"/>
      <c r="I24" s="17"/>
      <c r="J24" s="90"/>
      <c r="K24" s="17"/>
      <c r="L24" s="17"/>
      <c r="M24" s="17"/>
      <c r="N24" s="17"/>
      <c r="O24" s="17"/>
      <c r="P24" s="17"/>
      <c r="Q24" s="17"/>
      <c r="R24" s="17">
        <v>0.0024</v>
      </c>
      <c r="S24" s="17"/>
      <c r="T24" s="17"/>
      <c r="U24" s="17">
        <v>0.0404</v>
      </c>
      <c r="V24" s="17">
        <v>0.015</v>
      </c>
      <c r="W24" s="17"/>
      <c r="X24" s="17"/>
      <c r="Y24" s="90">
        <v>10</v>
      </c>
      <c r="Z24" s="91"/>
      <c r="AA24" s="91"/>
      <c r="AB24" s="91">
        <v>6</v>
      </c>
      <c r="AC24" s="67"/>
    </row>
    <row r="25" spans="1:29">
      <c r="A25" s="110"/>
      <c r="B25" s="19" t="s">
        <v>65</v>
      </c>
      <c r="C25" s="20">
        <v>0.1542</v>
      </c>
      <c r="D25" s="21"/>
      <c r="E25" s="21">
        <v>0.0072</v>
      </c>
      <c r="F25" s="21"/>
      <c r="G25" s="21"/>
      <c r="H25" s="21"/>
      <c r="I25" s="21">
        <v>0.003</v>
      </c>
      <c r="J25" s="113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113"/>
      <c r="Z25" s="116"/>
      <c r="AA25" s="116"/>
      <c r="AB25" s="116"/>
      <c r="AC25" s="67"/>
    </row>
    <row r="26" spans="1:29">
      <c r="A26" s="110"/>
      <c r="B26" s="19"/>
      <c r="C26" s="20"/>
      <c r="D26" s="21"/>
      <c r="E26" s="21"/>
      <c r="F26" s="21"/>
      <c r="G26" s="21"/>
      <c r="H26" s="21"/>
      <c r="I26" s="21"/>
      <c r="J26" s="113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113"/>
      <c r="Z26" s="116"/>
      <c r="AA26" s="116"/>
      <c r="AB26" s="116"/>
      <c r="AC26" s="67"/>
    </row>
    <row r="27" spans="1:29">
      <c r="A27" s="110"/>
      <c r="B27" s="28"/>
      <c r="C27" s="29"/>
      <c r="D27" s="30"/>
      <c r="E27" s="30"/>
      <c r="F27" s="30"/>
      <c r="G27" s="30"/>
      <c r="H27" s="30"/>
      <c r="I27" s="30"/>
      <c r="J27" s="115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115"/>
      <c r="Z27" s="118"/>
      <c r="AA27" s="118"/>
      <c r="AB27" s="118"/>
      <c r="AC27" s="67"/>
    </row>
    <row r="28" ht="13.95" spans="1:29">
      <c r="A28" s="111"/>
      <c r="B28" s="24"/>
      <c r="C28" s="25"/>
      <c r="D28" s="26"/>
      <c r="E28" s="26"/>
      <c r="F28" s="26"/>
      <c r="G28" s="26"/>
      <c r="H28" s="26"/>
      <c r="I28" s="26"/>
      <c r="J28" s="114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14"/>
      <c r="Z28" s="117">
        <v>0.5</v>
      </c>
      <c r="AA28" s="117">
        <v>1</v>
      </c>
      <c r="AB28" s="117"/>
      <c r="AC28" s="67"/>
    </row>
    <row r="29" ht="16.35" spans="1:29">
      <c r="A29" s="41" t="s">
        <v>39</v>
      </c>
      <c r="B29" s="42"/>
      <c r="C29" s="16">
        <f t="shared" ref="C29:Y29" si="0">SUM(C9:C28)</f>
        <v>0.3095</v>
      </c>
      <c r="D29" s="17">
        <f t="shared" si="0"/>
        <v>0.02943</v>
      </c>
      <c r="E29" s="17">
        <f t="shared" si="0"/>
        <v>0.03403</v>
      </c>
      <c r="F29" s="17">
        <f t="shared" si="0"/>
        <v>0.024</v>
      </c>
      <c r="G29" s="17">
        <f t="shared" si="0"/>
        <v>0.02</v>
      </c>
      <c r="H29" s="17">
        <f t="shared" si="0"/>
        <v>0.0285</v>
      </c>
      <c r="I29" s="17">
        <f t="shared" si="0"/>
        <v>0.003</v>
      </c>
      <c r="J29" s="90">
        <f t="shared" si="0"/>
        <v>0.00055</v>
      </c>
      <c r="K29" s="17">
        <f t="shared" si="0"/>
        <v>0.0353</v>
      </c>
      <c r="L29" s="17">
        <f t="shared" si="0"/>
        <v>0.0514</v>
      </c>
      <c r="M29" s="17">
        <f t="shared" si="0"/>
        <v>0.018</v>
      </c>
      <c r="N29" s="17">
        <f t="shared" si="0"/>
        <v>0.033</v>
      </c>
      <c r="O29" s="17">
        <f t="shared" si="0"/>
        <v>0.28</v>
      </c>
      <c r="P29" s="17">
        <f t="shared" si="0"/>
        <v>0.0204</v>
      </c>
      <c r="Q29" s="17">
        <f t="shared" si="0"/>
        <v>0.0124</v>
      </c>
      <c r="R29" s="17">
        <f t="shared" si="0"/>
        <v>0.007</v>
      </c>
      <c r="S29" s="17">
        <f t="shared" si="0"/>
        <v>0.1577</v>
      </c>
      <c r="T29" s="17">
        <f t="shared" si="0"/>
        <v>0.0446</v>
      </c>
      <c r="U29" s="17">
        <f t="shared" si="0"/>
        <v>0.0404</v>
      </c>
      <c r="V29" s="17">
        <f t="shared" si="0"/>
        <v>0.015</v>
      </c>
      <c r="W29" s="17">
        <f t="shared" si="0"/>
        <v>0.0995</v>
      </c>
      <c r="X29" s="17">
        <f t="shared" si="0"/>
        <v>0.00673</v>
      </c>
      <c r="Y29" s="17">
        <v>18</v>
      </c>
      <c r="Z29" s="17">
        <v>0.5</v>
      </c>
      <c r="AA29" s="17">
        <v>1</v>
      </c>
      <c r="AB29" s="17">
        <v>6</v>
      </c>
      <c r="AC29" s="70"/>
    </row>
    <row r="30" ht="15.6" hidden="1" spans="1:29">
      <c r="A30" s="43" t="s">
        <v>40</v>
      </c>
      <c r="B30" s="44"/>
      <c r="C30" s="87">
        <f t="shared" ref="C30:N30" si="1">84*C29</f>
        <v>25.998</v>
      </c>
      <c r="D30" s="87">
        <f t="shared" si="1"/>
        <v>2.47212</v>
      </c>
      <c r="E30" s="87">
        <f t="shared" si="1"/>
        <v>2.85852</v>
      </c>
      <c r="F30" s="87">
        <f t="shared" si="1"/>
        <v>2.016</v>
      </c>
      <c r="G30" s="87">
        <f t="shared" si="1"/>
        <v>1.68</v>
      </c>
      <c r="H30" s="87">
        <f t="shared" si="1"/>
        <v>2.394</v>
      </c>
      <c r="I30" s="87">
        <f t="shared" si="1"/>
        <v>0.252</v>
      </c>
      <c r="J30" s="87">
        <f t="shared" si="1"/>
        <v>0.0462</v>
      </c>
      <c r="K30" s="87">
        <f t="shared" si="1"/>
        <v>2.9652</v>
      </c>
      <c r="L30" s="87">
        <f t="shared" si="1"/>
        <v>4.3176</v>
      </c>
      <c r="M30" s="87">
        <f t="shared" si="1"/>
        <v>1.512</v>
      </c>
      <c r="N30" s="87">
        <f t="shared" si="1"/>
        <v>2.772</v>
      </c>
      <c r="O30" s="87">
        <f t="shared" ref="O30:AA30" si="2">84*O29</f>
        <v>23.52</v>
      </c>
      <c r="P30" s="87">
        <f t="shared" si="2"/>
        <v>1.7136</v>
      </c>
      <c r="Q30" s="87">
        <f t="shared" si="2"/>
        <v>1.0416</v>
      </c>
      <c r="R30" s="87">
        <f t="shared" si="2"/>
        <v>0.588</v>
      </c>
      <c r="S30" s="87">
        <f t="shared" si="2"/>
        <v>13.2468</v>
      </c>
      <c r="T30" s="87">
        <f t="shared" si="2"/>
        <v>3.7464</v>
      </c>
      <c r="U30" s="87">
        <f t="shared" si="2"/>
        <v>3.3936</v>
      </c>
      <c r="V30" s="87">
        <f t="shared" si="2"/>
        <v>1.26</v>
      </c>
      <c r="W30" s="87">
        <f t="shared" si="2"/>
        <v>8.358</v>
      </c>
      <c r="X30" s="87">
        <f t="shared" si="2"/>
        <v>0.56532</v>
      </c>
      <c r="Y30" s="87">
        <v>18</v>
      </c>
      <c r="Z30" s="87">
        <f t="shared" si="2"/>
        <v>42</v>
      </c>
      <c r="AA30" s="87">
        <v>1</v>
      </c>
      <c r="AB30" s="87">
        <v>6</v>
      </c>
      <c r="AC30" s="123"/>
    </row>
    <row r="31" ht="15.6" spans="1:29">
      <c r="A31" s="43" t="s">
        <v>40</v>
      </c>
      <c r="B31" s="44"/>
      <c r="C31" s="45">
        <f t="shared" ref="C31:Y31" si="3">ROUND(C30,2)</f>
        <v>26</v>
      </c>
      <c r="D31" s="46">
        <f t="shared" si="3"/>
        <v>2.47</v>
      </c>
      <c r="E31" s="46">
        <f t="shared" si="3"/>
        <v>2.86</v>
      </c>
      <c r="F31" s="46">
        <f t="shared" si="3"/>
        <v>2.02</v>
      </c>
      <c r="G31" s="46">
        <f t="shared" si="3"/>
        <v>1.68</v>
      </c>
      <c r="H31" s="46">
        <f t="shared" si="3"/>
        <v>2.39</v>
      </c>
      <c r="I31" s="46">
        <f t="shared" si="3"/>
        <v>0.25</v>
      </c>
      <c r="J31" s="46">
        <f t="shared" si="3"/>
        <v>0.05</v>
      </c>
      <c r="K31" s="46">
        <f t="shared" si="3"/>
        <v>2.97</v>
      </c>
      <c r="L31" s="46">
        <f t="shared" si="3"/>
        <v>4.32</v>
      </c>
      <c r="M31" s="46">
        <f t="shared" si="3"/>
        <v>1.51</v>
      </c>
      <c r="N31" s="46">
        <f t="shared" si="3"/>
        <v>2.77</v>
      </c>
      <c r="O31" s="59">
        <f t="shared" si="3"/>
        <v>23.52</v>
      </c>
      <c r="P31" s="59">
        <f t="shared" si="3"/>
        <v>1.71</v>
      </c>
      <c r="Q31" s="59">
        <f t="shared" si="3"/>
        <v>1.04</v>
      </c>
      <c r="R31" s="59">
        <f t="shared" si="3"/>
        <v>0.59</v>
      </c>
      <c r="S31" s="59">
        <f t="shared" si="3"/>
        <v>13.25</v>
      </c>
      <c r="T31" s="59">
        <f t="shared" si="3"/>
        <v>3.75</v>
      </c>
      <c r="U31" s="59">
        <f t="shared" si="3"/>
        <v>3.39</v>
      </c>
      <c r="V31" s="59">
        <f t="shared" si="3"/>
        <v>1.26</v>
      </c>
      <c r="W31" s="59">
        <f t="shared" si="3"/>
        <v>8.36</v>
      </c>
      <c r="X31" s="59">
        <f t="shared" si="3"/>
        <v>0.57</v>
      </c>
      <c r="Y31" s="59">
        <v>18</v>
      </c>
      <c r="Z31" s="59">
        <v>0.5</v>
      </c>
      <c r="AA31" s="59">
        <v>1</v>
      </c>
      <c r="AB31" s="59">
        <v>6</v>
      </c>
      <c r="AC31" s="72"/>
    </row>
    <row r="32" ht="15.6" spans="1:29">
      <c r="A32" s="43" t="s">
        <v>41</v>
      </c>
      <c r="B32" s="44"/>
      <c r="C32" s="45">
        <v>80</v>
      </c>
      <c r="D32" s="47">
        <v>800</v>
      </c>
      <c r="E32" s="47">
        <v>85</v>
      </c>
      <c r="F32" s="46">
        <v>140</v>
      </c>
      <c r="G32" s="46">
        <v>120</v>
      </c>
      <c r="H32" s="46">
        <v>34</v>
      </c>
      <c r="I32" s="46">
        <v>770</v>
      </c>
      <c r="J32" s="47">
        <v>1400</v>
      </c>
      <c r="K32" s="47">
        <v>62.37</v>
      </c>
      <c r="L32" s="47">
        <v>39.5</v>
      </c>
      <c r="M32" s="46">
        <v>250</v>
      </c>
      <c r="N32" s="46">
        <v>90</v>
      </c>
      <c r="O32" s="46">
        <v>40</v>
      </c>
      <c r="P32" s="46">
        <v>52</v>
      </c>
      <c r="Q32" s="59">
        <v>80</v>
      </c>
      <c r="R32" s="59">
        <v>220</v>
      </c>
      <c r="S32" s="46">
        <v>253</v>
      </c>
      <c r="T32" s="59">
        <v>40</v>
      </c>
      <c r="U32" s="59">
        <v>85</v>
      </c>
      <c r="V32" s="59">
        <v>319.2</v>
      </c>
      <c r="W32" s="59">
        <v>110</v>
      </c>
      <c r="X32" s="59">
        <v>400</v>
      </c>
      <c r="Y32" s="59">
        <v>6</v>
      </c>
      <c r="Z32" s="92">
        <v>20</v>
      </c>
      <c r="AA32" s="92">
        <v>18</v>
      </c>
      <c r="AB32" s="92">
        <v>2.7</v>
      </c>
      <c r="AC32" s="19"/>
    </row>
    <row r="33" ht="16.35" spans="1:29">
      <c r="A33" s="48" t="s">
        <v>42</v>
      </c>
      <c r="B33" s="49"/>
      <c r="C33" s="112">
        <f t="shared" ref="C33:N33" si="4">C31*C32</f>
        <v>2080</v>
      </c>
      <c r="D33" s="112">
        <f t="shared" si="4"/>
        <v>1976</v>
      </c>
      <c r="E33" s="112">
        <f t="shared" si="4"/>
        <v>243.1</v>
      </c>
      <c r="F33" s="112">
        <f t="shared" si="4"/>
        <v>282.8</v>
      </c>
      <c r="G33" s="112">
        <f t="shared" si="4"/>
        <v>201.6</v>
      </c>
      <c r="H33" s="112">
        <f t="shared" si="4"/>
        <v>81.26</v>
      </c>
      <c r="I33" s="112">
        <f t="shared" si="4"/>
        <v>192.5</v>
      </c>
      <c r="J33" s="112">
        <f t="shared" si="4"/>
        <v>70</v>
      </c>
      <c r="K33" s="112">
        <f t="shared" si="4"/>
        <v>185.2389</v>
      </c>
      <c r="L33" s="112">
        <f t="shared" si="4"/>
        <v>170.64</v>
      </c>
      <c r="M33" s="112">
        <f t="shared" si="4"/>
        <v>377.5</v>
      </c>
      <c r="N33" s="112">
        <f t="shared" si="4"/>
        <v>249.3</v>
      </c>
      <c r="O33" s="112">
        <f t="shared" ref="O33:AB33" si="5">O31*O32</f>
        <v>940.8</v>
      </c>
      <c r="P33" s="112">
        <f t="shared" si="5"/>
        <v>88.92</v>
      </c>
      <c r="Q33" s="112">
        <f t="shared" si="5"/>
        <v>83.2</v>
      </c>
      <c r="R33" s="112">
        <f t="shared" si="5"/>
        <v>129.8</v>
      </c>
      <c r="S33" s="112">
        <f t="shared" si="5"/>
        <v>3352.25</v>
      </c>
      <c r="T33" s="112">
        <f t="shared" si="5"/>
        <v>150</v>
      </c>
      <c r="U33" s="112">
        <f t="shared" si="5"/>
        <v>288.15</v>
      </c>
      <c r="V33" s="112">
        <f t="shared" si="5"/>
        <v>402.192</v>
      </c>
      <c r="W33" s="112">
        <f t="shared" si="5"/>
        <v>919.6</v>
      </c>
      <c r="X33" s="112">
        <f t="shared" si="5"/>
        <v>228</v>
      </c>
      <c r="Y33" s="112">
        <f t="shared" si="5"/>
        <v>108</v>
      </c>
      <c r="Z33" s="112">
        <f t="shared" si="5"/>
        <v>10</v>
      </c>
      <c r="AA33" s="112">
        <f t="shared" si="5"/>
        <v>18</v>
      </c>
      <c r="AB33" s="112">
        <f t="shared" si="5"/>
        <v>16.2</v>
      </c>
      <c r="AC33" s="73">
        <f>SUM(C33:AB33)</f>
        <v>12845.0509</v>
      </c>
    </row>
    <row r="34" ht="15.6" spans="1:29">
      <c r="A34" s="51"/>
      <c r="B34" s="51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52">
        <f>AC33/AC2</f>
        <v>152.917272619048</v>
      </c>
    </row>
    <row r="35" customFormat="1" ht="27" customHeight="1" spans="2:14">
      <c r="B35" s="53" t="s">
        <v>43</v>
      </c>
      <c r="N35" s="52"/>
    </row>
    <row r="36" customFormat="1" ht="27" customHeight="1" spans="2:14">
      <c r="B36" s="53" t="s">
        <v>66</v>
      </c>
      <c r="N36" s="52"/>
    </row>
    <row r="37" customFormat="1" ht="27" customHeight="1" spans="2:2">
      <c r="B37" s="53" t="s">
        <v>45</v>
      </c>
    </row>
  </sheetData>
  <mergeCells count="41">
    <mergeCell ref="A1:AC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C9:AC29"/>
  </mergeCells>
  <pageMargins left="0.0784722222222222" right="0.196527777777778" top="1.05069444444444" bottom="1.05069444444444" header="0.708333333333333" footer="0.786805555555556"/>
  <pageSetup paperSize="9" scale="68" orientation="landscape" useFirstPageNumber="1" horizontalDpi="3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AA38"/>
  <sheetViews>
    <sheetView topLeftCell="B1" workbookViewId="0">
      <pane ySplit="7" topLeftCell="A8" activePane="bottomLeft" state="frozen"/>
      <selection/>
      <selection pane="bottomLeft" activeCell="A31" sqref="$A31:$XFD31"/>
    </sheetView>
  </sheetViews>
  <sheetFormatPr defaultColWidth="11.537037037037" defaultRowHeight="13.2"/>
  <cols>
    <col min="1" max="1" width="6.33333333333333" customWidth="1"/>
    <col min="2" max="2" width="29.5555555555556" customWidth="1"/>
    <col min="3" max="3" width="7.11111111111111" customWidth="1"/>
    <col min="4" max="4" width="7" customWidth="1"/>
    <col min="5" max="5" width="6.55555555555556" customWidth="1"/>
    <col min="6" max="7" width="6" customWidth="1"/>
    <col min="8" max="8" width="7.22222222222222" customWidth="1"/>
    <col min="9" max="9" width="6.22222222222222" customWidth="1"/>
    <col min="10" max="10" width="6.33333333333333" customWidth="1"/>
    <col min="11" max="11" width="6.22222222222222" customWidth="1"/>
    <col min="12" max="12" width="7.22222222222222" customWidth="1"/>
    <col min="13" max="13" width="6.55555555555556" customWidth="1"/>
    <col min="14" max="14" width="6.66666666666667" customWidth="1"/>
    <col min="15" max="15" width="6.55555555555556" customWidth="1"/>
    <col min="16" max="16" width="7.11111111111111" customWidth="1"/>
    <col min="17" max="17" width="7" customWidth="1"/>
    <col min="18" max="20" width="7.33333333333333" customWidth="1"/>
    <col min="21" max="23" width="7" customWidth="1"/>
    <col min="24" max="25" width="7.11111111111111" customWidth="1"/>
    <col min="26" max="26" width="7.44444444444444" customWidth="1"/>
    <col min="27" max="27" width="8.22222222222222" customWidth="1"/>
  </cols>
  <sheetData>
    <row r="1" s="1" customFormat="1" ht="22" customHeight="1" spans="1:1">
      <c r="A1" s="1" t="s">
        <v>0</v>
      </c>
    </row>
    <row r="2" customHeight="1" spans="1:27">
      <c r="A2" s="2"/>
      <c r="B2" s="3" t="s">
        <v>106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80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6</v>
      </c>
      <c r="R2" s="4" t="s">
        <v>16</v>
      </c>
      <c r="S2" s="4" t="s">
        <v>107</v>
      </c>
      <c r="T2" s="4" t="s">
        <v>95</v>
      </c>
      <c r="U2" s="4" t="s">
        <v>17</v>
      </c>
      <c r="V2" s="4" t="s">
        <v>94</v>
      </c>
      <c r="W2" s="4" t="s">
        <v>51</v>
      </c>
      <c r="X2" s="4" t="s">
        <v>18</v>
      </c>
      <c r="Y2" s="4" t="s">
        <v>108</v>
      </c>
      <c r="Z2" s="4" t="s">
        <v>21</v>
      </c>
      <c r="AA2" s="60">
        <v>74</v>
      </c>
    </row>
    <row r="3" spans="1:27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61"/>
    </row>
    <row r="4" spans="1:27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61"/>
    </row>
    <row r="5" ht="12" customHeight="1" spans="1:27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61"/>
    </row>
    <row r="6" spans="1:27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61"/>
    </row>
    <row r="7" ht="28" customHeight="1" spans="1:27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62"/>
    </row>
    <row r="8" ht="16" customHeight="1" spans="1:27">
      <c r="A8" s="11"/>
      <c r="B8" s="12"/>
      <c r="C8" s="13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13">
        <v>14</v>
      </c>
      <c r="Q8" s="13">
        <v>15</v>
      </c>
      <c r="R8" s="13">
        <v>16</v>
      </c>
      <c r="S8" s="13">
        <v>17</v>
      </c>
      <c r="T8" s="13">
        <v>18</v>
      </c>
      <c r="U8" s="13">
        <v>19</v>
      </c>
      <c r="V8" s="13">
        <v>20</v>
      </c>
      <c r="W8" s="13">
        <v>21</v>
      </c>
      <c r="X8" s="13">
        <v>22</v>
      </c>
      <c r="Y8" s="13">
        <v>23</v>
      </c>
      <c r="Z8" s="13">
        <v>24</v>
      </c>
      <c r="AA8" s="63" t="s">
        <v>23</v>
      </c>
    </row>
    <row r="9" spans="1:27">
      <c r="A9" s="14" t="s">
        <v>24</v>
      </c>
      <c r="B9" s="15" t="s">
        <v>109</v>
      </c>
      <c r="C9" s="16">
        <v>0.16844</v>
      </c>
      <c r="D9" s="17"/>
      <c r="E9" s="17">
        <v>0.006</v>
      </c>
      <c r="F9" s="17"/>
      <c r="G9" s="17">
        <v>0.0204</v>
      </c>
      <c r="H9" s="54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64"/>
      <c r="W9" s="64"/>
      <c r="X9" s="64"/>
      <c r="Y9" s="64"/>
      <c r="Z9" s="64"/>
      <c r="AA9" s="65" t="s">
        <v>59</v>
      </c>
    </row>
    <row r="10" spans="1:27">
      <c r="A10" s="18"/>
      <c r="B10" s="19" t="s">
        <v>27</v>
      </c>
      <c r="C10" s="20"/>
      <c r="D10" s="21"/>
      <c r="E10" s="21">
        <v>0.0082</v>
      </c>
      <c r="F10" s="21"/>
      <c r="G10" s="21"/>
      <c r="H10" s="55">
        <v>0.0006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66"/>
      <c r="W10" s="66"/>
      <c r="X10" s="66"/>
      <c r="Y10" s="66"/>
      <c r="Z10" s="66"/>
      <c r="AA10" s="67"/>
    </row>
    <row r="11" spans="1:27">
      <c r="A11" s="18"/>
      <c r="B11" s="22" t="s">
        <v>28</v>
      </c>
      <c r="C11" s="20"/>
      <c r="D11" s="21">
        <v>0.0114</v>
      </c>
      <c r="E11" s="21"/>
      <c r="F11" s="21"/>
      <c r="G11" s="21"/>
      <c r="H11" s="55"/>
      <c r="I11" s="21">
        <v>0.0344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66"/>
      <c r="W11" s="66"/>
      <c r="X11" s="66"/>
      <c r="Y11" s="66"/>
      <c r="Z11" s="66"/>
      <c r="AA11" s="67"/>
    </row>
    <row r="12" spans="1:27">
      <c r="A12" s="18"/>
      <c r="B12" s="19"/>
      <c r="C12" s="20"/>
      <c r="D12" s="21"/>
      <c r="E12" s="21"/>
      <c r="F12" s="21"/>
      <c r="G12" s="21"/>
      <c r="H12" s="55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66"/>
      <c r="W12" s="66"/>
      <c r="X12" s="66"/>
      <c r="Y12" s="66"/>
      <c r="Z12" s="66"/>
      <c r="AA12" s="67"/>
    </row>
    <row r="13" ht="13.95" spans="1:27">
      <c r="A13" s="23"/>
      <c r="B13" s="24"/>
      <c r="C13" s="25"/>
      <c r="D13" s="26"/>
      <c r="E13" s="26"/>
      <c r="F13" s="26"/>
      <c r="G13" s="26"/>
      <c r="H13" s="5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68"/>
      <c r="W13" s="68"/>
      <c r="X13" s="68"/>
      <c r="Y13" s="68"/>
      <c r="Z13" s="68"/>
      <c r="AA13" s="67"/>
    </row>
    <row r="14" spans="1:27">
      <c r="A14" s="14" t="s">
        <v>29</v>
      </c>
      <c r="B14" s="15" t="s">
        <v>17</v>
      </c>
      <c r="C14" s="16"/>
      <c r="D14" s="17"/>
      <c r="E14" s="17"/>
      <c r="F14" s="17"/>
      <c r="G14" s="17"/>
      <c r="H14" s="54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>
        <v>0.103</v>
      </c>
      <c r="V14" s="64"/>
      <c r="W14" s="64"/>
      <c r="X14" s="64"/>
      <c r="Y14" s="64"/>
      <c r="Z14" s="64"/>
      <c r="AA14" s="67"/>
    </row>
    <row r="15" spans="1:27">
      <c r="A15" s="18"/>
      <c r="B15" s="19"/>
      <c r="C15" s="20"/>
      <c r="D15" s="21"/>
      <c r="E15" s="21"/>
      <c r="F15" s="21"/>
      <c r="G15" s="21"/>
      <c r="H15" s="55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 t="s">
        <v>110</v>
      </c>
      <c r="V15" s="66"/>
      <c r="W15" s="66"/>
      <c r="X15" s="66"/>
      <c r="Y15" s="66"/>
      <c r="Z15" s="66"/>
      <c r="AA15" s="67"/>
    </row>
    <row r="16" spans="1:27">
      <c r="A16" s="18"/>
      <c r="B16" s="19"/>
      <c r="C16" s="20"/>
      <c r="D16" s="21"/>
      <c r="E16" s="21"/>
      <c r="F16" s="21"/>
      <c r="G16" s="21"/>
      <c r="H16" s="55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66"/>
      <c r="W16" s="66"/>
      <c r="X16" s="66"/>
      <c r="Y16" s="66"/>
      <c r="Z16" s="66"/>
      <c r="AA16" s="67"/>
    </row>
    <row r="17" ht="13.95" spans="1:27">
      <c r="A17" s="27"/>
      <c r="B17" s="28"/>
      <c r="C17" s="29"/>
      <c r="D17" s="30"/>
      <c r="E17" s="30"/>
      <c r="F17" s="30"/>
      <c r="G17" s="30"/>
      <c r="H17" s="57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69"/>
      <c r="W17" s="69"/>
      <c r="X17" s="69"/>
      <c r="Y17" s="69"/>
      <c r="Z17" s="69"/>
      <c r="AA17" s="67"/>
    </row>
    <row r="18" spans="1:27">
      <c r="A18" s="31" t="s">
        <v>30</v>
      </c>
      <c r="B18" s="32" t="s">
        <v>31</v>
      </c>
      <c r="C18" s="16"/>
      <c r="D18" s="17"/>
      <c r="E18" s="17"/>
      <c r="F18" s="17">
        <v>0.005</v>
      </c>
      <c r="G18" s="17"/>
      <c r="H18" s="54"/>
      <c r="I18" s="17"/>
      <c r="J18" s="17"/>
      <c r="K18" s="17"/>
      <c r="L18" s="17">
        <v>0.0947</v>
      </c>
      <c r="M18" s="17">
        <v>0.011</v>
      </c>
      <c r="N18" s="17">
        <v>0.012</v>
      </c>
      <c r="O18" s="17">
        <v>0.00234</v>
      </c>
      <c r="P18" s="17">
        <v>0.0459</v>
      </c>
      <c r="Q18" s="17">
        <v>0.0323</v>
      </c>
      <c r="R18" s="17">
        <v>0.00648</v>
      </c>
      <c r="S18" s="17"/>
      <c r="T18" s="17"/>
      <c r="U18" s="17"/>
      <c r="V18" s="64"/>
      <c r="W18" s="64"/>
      <c r="X18" s="64"/>
      <c r="Y18" s="64"/>
      <c r="Z18" s="64"/>
      <c r="AA18" s="67"/>
    </row>
    <row r="19" spans="1:27">
      <c r="A19" s="33"/>
      <c r="B19" s="34" t="s">
        <v>111</v>
      </c>
      <c r="C19" s="20"/>
      <c r="D19" s="21"/>
      <c r="E19" s="21"/>
      <c r="F19" s="21"/>
      <c r="G19" s="21"/>
      <c r="H19" s="55"/>
      <c r="I19" s="21">
        <v>0.01</v>
      </c>
      <c r="J19" s="21"/>
      <c r="K19" s="21"/>
      <c r="L19" s="21"/>
      <c r="M19" s="21">
        <v>0.012</v>
      </c>
      <c r="N19" s="21">
        <v>0.015</v>
      </c>
      <c r="O19" s="21">
        <v>0.0043</v>
      </c>
      <c r="P19" s="21"/>
      <c r="Q19" s="21"/>
      <c r="R19" s="21">
        <v>0.0043</v>
      </c>
      <c r="S19" s="21"/>
      <c r="T19" s="21"/>
      <c r="U19" s="21"/>
      <c r="V19" s="66"/>
      <c r="W19" s="66">
        <v>0.0424</v>
      </c>
      <c r="X19" s="66">
        <v>0.0563</v>
      </c>
      <c r="Y19" s="66"/>
      <c r="Z19" s="66">
        <v>2</v>
      </c>
      <c r="AA19" s="67"/>
    </row>
    <row r="20" spans="1:27">
      <c r="A20" s="33"/>
      <c r="B20" s="34" t="s">
        <v>112</v>
      </c>
      <c r="C20" s="20"/>
      <c r="D20" s="21">
        <v>0.00704</v>
      </c>
      <c r="E20" s="21"/>
      <c r="F20" s="21"/>
      <c r="G20" s="21"/>
      <c r="H20" s="55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66">
        <v>0.044</v>
      </c>
      <c r="W20" s="66"/>
      <c r="X20" s="66"/>
      <c r="Y20" s="66"/>
      <c r="Z20" s="66"/>
      <c r="AA20" s="67"/>
    </row>
    <row r="21" ht="26.4" spans="1:27">
      <c r="A21" s="33"/>
      <c r="B21" s="34" t="s">
        <v>113</v>
      </c>
      <c r="C21" s="20"/>
      <c r="D21" s="21"/>
      <c r="E21" s="21"/>
      <c r="F21" s="21"/>
      <c r="G21" s="21"/>
      <c r="H21" s="55"/>
      <c r="I21" s="21"/>
      <c r="J21" s="21"/>
      <c r="K21" s="21"/>
      <c r="L21" s="21"/>
      <c r="M21" s="21"/>
      <c r="N21" s="21"/>
      <c r="O21" s="21">
        <v>0.00244</v>
      </c>
      <c r="P21" s="21"/>
      <c r="Q21" s="21"/>
      <c r="R21" s="21"/>
      <c r="S21" s="21">
        <v>0.03144</v>
      </c>
      <c r="T21" s="21">
        <v>0.01834</v>
      </c>
      <c r="U21" s="21"/>
      <c r="V21" s="66"/>
      <c r="W21" s="66"/>
      <c r="X21" s="66"/>
      <c r="Y21" s="66"/>
      <c r="Z21" s="66"/>
      <c r="AA21" s="67"/>
    </row>
    <row r="22" ht="26.4" spans="1:27">
      <c r="A22" s="33"/>
      <c r="B22" s="34" t="s">
        <v>114</v>
      </c>
      <c r="C22" s="20"/>
      <c r="D22" s="21"/>
      <c r="E22" s="21">
        <v>0.008</v>
      </c>
      <c r="F22" s="21"/>
      <c r="G22" s="21"/>
      <c r="H22" s="55"/>
      <c r="I22" s="21"/>
      <c r="J22" s="21"/>
      <c r="K22" s="21">
        <v>0.018</v>
      </c>
      <c r="L22" s="21"/>
      <c r="M22" s="21"/>
      <c r="N22" s="21"/>
      <c r="O22" s="21"/>
      <c r="P22" s="21"/>
      <c r="Q22" s="21"/>
      <c r="R22" s="21"/>
      <c r="S22" s="21"/>
      <c r="T22" s="21"/>
      <c r="U22" s="21">
        <v>0.0124</v>
      </c>
      <c r="V22" s="66"/>
      <c r="W22" s="66"/>
      <c r="X22" s="66"/>
      <c r="Y22" s="66"/>
      <c r="Z22" s="66"/>
      <c r="AA22" s="67"/>
    </row>
    <row r="23" spans="1:27">
      <c r="A23" s="33"/>
      <c r="B23" s="22" t="s">
        <v>35</v>
      </c>
      <c r="C23" s="20"/>
      <c r="D23" s="21"/>
      <c r="E23" s="21"/>
      <c r="F23" s="21"/>
      <c r="G23" s="21"/>
      <c r="H23" s="55"/>
      <c r="I23" s="21"/>
      <c r="J23" s="21">
        <v>0.0514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66"/>
      <c r="W23" s="66"/>
      <c r="X23" s="66"/>
      <c r="Y23" s="66"/>
      <c r="Z23" s="66"/>
      <c r="AA23" s="67"/>
    </row>
    <row r="24" ht="13.95" spans="1:27">
      <c r="A24" s="36"/>
      <c r="B24" s="37"/>
      <c r="C24" s="25"/>
      <c r="D24" s="26"/>
      <c r="E24" s="26"/>
      <c r="F24" s="26"/>
      <c r="G24" s="26"/>
      <c r="H24" s="5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68"/>
      <c r="W24" s="68"/>
      <c r="X24" s="68"/>
      <c r="Y24" s="68"/>
      <c r="Z24" s="68"/>
      <c r="AA24" s="67"/>
    </row>
    <row r="25" spans="1:27">
      <c r="A25" s="31" t="s">
        <v>36</v>
      </c>
      <c r="B25" s="15" t="s">
        <v>37</v>
      </c>
      <c r="C25" s="16">
        <v>0.0343</v>
      </c>
      <c r="D25" s="17">
        <v>0.0022</v>
      </c>
      <c r="E25" s="17"/>
      <c r="F25" s="17"/>
      <c r="G25" s="17"/>
      <c r="H25" s="54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64"/>
      <c r="W25" s="64"/>
      <c r="X25" s="64"/>
      <c r="Y25" s="64"/>
      <c r="Z25" s="64">
        <v>112</v>
      </c>
      <c r="AA25" s="67"/>
    </row>
    <row r="26" spans="1:27">
      <c r="A26" s="33"/>
      <c r="B26" s="19" t="s">
        <v>27</v>
      </c>
      <c r="C26" s="20"/>
      <c r="D26" s="21"/>
      <c r="E26" s="21">
        <v>0.0074</v>
      </c>
      <c r="F26" s="21"/>
      <c r="G26" s="21"/>
      <c r="H26" s="55">
        <v>0.0006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66"/>
      <c r="W26" s="66"/>
      <c r="X26" s="66"/>
      <c r="Y26" s="66"/>
      <c r="Z26" s="66"/>
      <c r="AA26" s="67"/>
    </row>
    <row r="27" spans="1:27">
      <c r="A27" s="33"/>
      <c r="B27" s="38" t="s">
        <v>35</v>
      </c>
      <c r="C27" s="39"/>
      <c r="D27" s="40"/>
      <c r="E27" s="40"/>
      <c r="F27" s="40"/>
      <c r="G27" s="40"/>
      <c r="H27" s="58"/>
      <c r="I27" s="30"/>
      <c r="J27" s="30">
        <v>0.0243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69"/>
      <c r="W27" s="69"/>
      <c r="X27" s="69"/>
      <c r="Y27" s="69"/>
      <c r="Z27" s="69"/>
      <c r="AA27" s="67"/>
    </row>
    <row r="28" spans="1:27">
      <c r="A28" s="33"/>
      <c r="B28" s="38" t="s">
        <v>38</v>
      </c>
      <c r="C28" s="39"/>
      <c r="D28" s="40"/>
      <c r="E28" s="40"/>
      <c r="F28" s="40"/>
      <c r="G28" s="40"/>
      <c r="H28" s="58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69"/>
      <c r="W28" s="69"/>
      <c r="X28" s="69"/>
      <c r="Y28" s="69">
        <v>9</v>
      </c>
      <c r="Z28" s="69"/>
      <c r="AA28" s="67"/>
    </row>
    <row r="29" ht="13.95" spans="1:27">
      <c r="A29" s="36"/>
      <c r="B29" s="24"/>
      <c r="C29" s="25"/>
      <c r="D29" s="26"/>
      <c r="E29" s="26"/>
      <c r="F29" s="26"/>
      <c r="G29" s="26"/>
      <c r="H29" s="5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68"/>
      <c r="W29" s="68"/>
      <c r="X29" s="68"/>
      <c r="Y29" s="68"/>
      <c r="Z29" s="68"/>
      <c r="AA29" s="70"/>
    </row>
    <row r="30" ht="15.6" spans="1:27">
      <c r="A30" s="41" t="s">
        <v>39</v>
      </c>
      <c r="B30" s="42"/>
      <c r="C30" s="16">
        <f t="shared" ref="C30:Y30" si="0">SUM(C9:C29)</f>
        <v>0.20274</v>
      </c>
      <c r="D30" s="17">
        <f t="shared" si="0"/>
        <v>0.02064</v>
      </c>
      <c r="E30" s="17">
        <f t="shared" si="0"/>
        <v>0.0296</v>
      </c>
      <c r="F30" s="17">
        <f t="shared" si="0"/>
        <v>0.005</v>
      </c>
      <c r="G30" s="17">
        <f t="shared" si="0"/>
        <v>0.0204</v>
      </c>
      <c r="H30" s="54">
        <f t="shared" si="0"/>
        <v>0.0012</v>
      </c>
      <c r="I30" s="17">
        <f t="shared" si="0"/>
        <v>0.0444</v>
      </c>
      <c r="J30" s="17">
        <f t="shared" si="0"/>
        <v>0.0757</v>
      </c>
      <c r="K30" s="17">
        <f t="shared" si="0"/>
        <v>0.018</v>
      </c>
      <c r="L30" s="17">
        <f t="shared" si="0"/>
        <v>0.0947</v>
      </c>
      <c r="M30" s="17">
        <f t="shared" si="0"/>
        <v>0.023</v>
      </c>
      <c r="N30" s="17">
        <f t="shared" si="0"/>
        <v>0.027</v>
      </c>
      <c r="O30" s="17">
        <f t="shared" si="0"/>
        <v>0.00908</v>
      </c>
      <c r="P30" s="17">
        <f t="shared" si="0"/>
        <v>0.0459</v>
      </c>
      <c r="Q30" s="17">
        <f t="shared" si="0"/>
        <v>0.0323</v>
      </c>
      <c r="R30" s="17">
        <f t="shared" si="0"/>
        <v>0.01078</v>
      </c>
      <c r="S30" s="17">
        <f t="shared" si="0"/>
        <v>0.03144</v>
      </c>
      <c r="T30" s="17">
        <f t="shared" si="0"/>
        <v>0.01834</v>
      </c>
      <c r="U30" s="17">
        <f t="shared" si="0"/>
        <v>0.1154</v>
      </c>
      <c r="V30" s="17">
        <f t="shared" si="0"/>
        <v>0.044</v>
      </c>
      <c r="W30" s="17">
        <f t="shared" si="0"/>
        <v>0.0424</v>
      </c>
      <c r="X30" s="17">
        <f t="shared" si="0"/>
        <v>0.0563</v>
      </c>
      <c r="Y30" s="17">
        <v>9</v>
      </c>
      <c r="Z30" s="17">
        <v>114</v>
      </c>
      <c r="AA30" s="15"/>
    </row>
    <row r="31" ht="15.6" hidden="1" spans="1:27">
      <c r="A31" s="43" t="s">
        <v>40</v>
      </c>
      <c r="B31" s="44"/>
      <c r="C31" s="20">
        <f>74*C30</f>
        <v>15.00276</v>
      </c>
      <c r="D31" s="20">
        <f t="shared" ref="D31:X31" si="1">74*D30</f>
        <v>1.52736</v>
      </c>
      <c r="E31" s="20">
        <f t="shared" si="1"/>
        <v>2.1904</v>
      </c>
      <c r="F31" s="20">
        <f t="shared" si="1"/>
        <v>0.37</v>
      </c>
      <c r="G31" s="20">
        <f t="shared" si="1"/>
        <v>1.5096</v>
      </c>
      <c r="H31" s="20">
        <f t="shared" si="1"/>
        <v>0.0888</v>
      </c>
      <c r="I31" s="20">
        <f t="shared" si="1"/>
        <v>3.2856</v>
      </c>
      <c r="J31" s="20">
        <f t="shared" si="1"/>
        <v>5.6018</v>
      </c>
      <c r="K31" s="20">
        <f t="shared" si="1"/>
        <v>1.332</v>
      </c>
      <c r="L31" s="20">
        <f t="shared" si="1"/>
        <v>7.0078</v>
      </c>
      <c r="M31" s="20">
        <f t="shared" si="1"/>
        <v>1.702</v>
      </c>
      <c r="N31" s="20">
        <f t="shared" si="1"/>
        <v>1.998</v>
      </c>
      <c r="O31" s="20">
        <f t="shared" si="1"/>
        <v>0.67192</v>
      </c>
      <c r="P31" s="20">
        <f t="shared" si="1"/>
        <v>3.3966</v>
      </c>
      <c r="Q31" s="20">
        <f t="shared" si="1"/>
        <v>2.3902</v>
      </c>
      <c r="R31" s="20">
        <f t="shared" si="1"/>
        <v>0.79772</v>
      </c>
      <c r="S31" s="20">
        <f t="shared" si="1"/>
        <v>2.32656</v>
      </c>
      <c r="T31" s="20">
        <f t="shared" si="1"/>
        <v>1.35716</v>
      </c>
      <c r="U31" s="20">
        <f t="shared" si="1"/>
        <v>8.5396</v>
      </c>
      <c r="V31" s="20">
        <f t="shared" si="1"/>
        <v>3.256</v>
      </c>
      <c r="W31" s="20">
        <f t="shared" si="1"/>
        <v>3.1376</v>
      </c>
      <c r="X31" s="20">
        <f t="shared" si="1"/>
        <v>4.1662</v>
      </c>
      <c r="Y31" s="20">
        <v>9</v>
      </c>
      <c r="Z31" s="20">
        <v>114</v>
      </c>
      <c r="AA31" s="71"/>
    </row>
    <row r="32" ht="15.6" spans="1:27">
      <c r="A32" s="43" t="s">
        <v>40</v>
      </c>
      <c r="B32" s="44"/>
      <c r="C32" s="45">
        <f t="shared" ref="C32:X32" si="2">ROUND(C31,2)</f>
        <v>15</v>
      </c>
      <c r="D32" s="46">
        <f t="shared" si="2"/>
        <v>1.53</v>
      </c>
      <c r="E32" s="46">
        <f t="shared" si="2"/>
        <v>2.19</v>
      </c>
      <c r="F32" s="46">
        <f t="shared" si="2"/>
        <v>0.37</v>
      </c>
      <c r="G32" s="46">
        <f t="shared" si="2"/>
        <v>1.51</v>
      </c>
      <c r="H32" s="46">
        <f t="shared" si="2"/>
        <v>0.09</v>
      </c>
      <c r="I32" s="46">
        <f t="shared" si="2"/>
        <v>3.29</v>
      </c>
      <c r="J32" s="46">
        <f t="shared" si="2"/>
        <v>5.6</v>
      </c>
      <c r="K32" s="46">
        <f t="shared" si="2"/>
        <v>1.33</v>
      </c>
      <c r="L32" s="46">
        <f t="shared" si="2"/>
        <v>7.01</v>
      </c>
      <c r="M32" s="59">
        <f t="shared" si="2"/>
        <v>1.7</v>
      </c>
      <c r="N32" s="59">
        <f t="shared" si="2"/>
        <v>2</v>
      </c>
      <c r="O32" s="59">
        <f t="shared" si="2"/>
        <v>0.67</v>
      </c>
      <c r="P32" s="59">
        <f t="shared" si="2"/>
        <v>3.4</v>
      </c>
      <c r="Q32" s="59">
        <f t="shared" si="2"/>
        <v>2.39</v>
      </c>
      <c r="R32" s="59">
        <f t="shared" si="2"/>
        <v>0.8</v>
      </c>
      <c r="S32" s="59">
        <f t="shared" si="2"/>
        <v>2.33</v>
      </c>
      <c r="T32" s="59">
        <f t="shared" si="2"/>
        <v>1.36</v>
      </c>
      <c r="U32" s="59">
        <f t="shared" si="2"/>
        <v>8.54</v>
      </c>
      <c r="V32" s="59">
        <f t="shared" si="2"/>
        <v>3.26</v>
      </c>
      <c r="W32" s="59">
        <f t="shared" si="2"/>
        <v>3.14</v>
      </c>
      <c r="X32" s="59">
        <f t="shared" si="2"/>
        <v>4.17</v>
      </c>
      <c r="Y32" s="59">
        <v>9</v>
      </c>
      <c r="Z32" s="59">
        <v>114</v>
      </c>
      <c r="AA32" s="71"/>
    </row>
    <row r="33" ht="15.6" spans="1:27">
      <c r="A33" s="43" t="s">
        <v>41</v>
      </c>
      <c r="B33" s="44"/>
      <c r="C33" s="45">
        <v>80</v>
      </c>
      <c r="D33" s="47">
        <v>800</v>
      </c>
      <c r="E33" s="47">
        <v>85</v>
      </c>
      <c r="F33" s="46">
        <v>60</v>
      </c>
      <c r="G33" s="46">
        <v>115</v>
      </c>
      <c r="H33" s="47">
        <v>1400</v>
      </c>
      <c r="I33" s="47">
        <v>62.37</v>
      </c>
      <c r="J33" s="47">
        <v>39.5</v>
      </c>
      <c r="K33" s="46">
        <v>250</v>
      </c>
      <c r="L33" s="46">
        <v>40</v>
      </c>
      <c r="M33" s="46">
        <v>52</v>
      </c>
      <c r="N33" s="59">
        <v>80</v>
      </c>
      <c r="O33" s="59">
        <v>220</v>
      </c>
      <c r="P33" s="59">
        <v>290</v>
      </c>
      <c r="Q33" s="59">
        <v>125</v>
      </c>
      <c r="R33" s="59">
        <v>400</v>
      </c>
      <c r="S33" s="59">
        <v>90</v>
      </c>
      <c r="T33" s="59">
        <v>120</v>
      </c>
      <c r="U33" s="59">
        <v>110</v>
      </c>
      <c r="V33" s="59">
        <v>140</v>
      </c>
      <c r="W33" s="59">
        <v>350</v>
      </c>
      <c r="X33" s="59">
        <v>253</v>
      </c>
      <c r="Y33" s="59">
        <v>35</v>
      </c>
      <c r="Z33" s="59">
        <v>6</v>
      </c>
      <c r="AA33" s="72"/>
    </row>
    <row r="34" ht="16.35" spans="1:27">
      <c r="A34" s="48" t="s">
        <v>42</v>
      </c>
      <c r="B34" s="49"/>
      <c r="C34" s="50">
        <f t="shared" ref="C34:Z34" si="3">C32*C33</f>
        <v>1200</v>
      </c>
      <c r="D34" s="50">
        <f t="shared" si="3"/>
        <v>1224</v>
      </c>
      <c r="E34" s="50">
        <f t="shared" si="3"/>
        <v>186.15</v>
      </c>
      <c r="F34" s="50">
        <f t="shared" si="3"/>
        <v>22.2</v>
      </c>
      <c r="G34" s="50">
        <f t="shared" si="3"/>
        <v>173.65</v>
      </c>
      <c r="H34" s="50">
        <f t="shared" si="3"/>
        <v>126</v>
      </c>
      <c r="I34" s="50">
        <f t="shared" si="3"/>
        <v>205.1973</v>
      </c>
      <c r="J34" s="50">
        <f t="shared" si="3"/>
        <v>221.2</v>
      </c>
      <c r="K34" s="50">
        <f t="shared" si="3"/>
        <v>332.5</v>
      </c>
      <c r="L34" s="50">
        <f t="shared" si="3"/>
        <v>280.4</v>
      </c>
      <c r="M34" s="50">
        <f t="shared" si="3"/>
        <v>88.4</v>
      </c>
      <c r="N34" s="50">
        <f t="shared" si="3"/>
        <v>160</v>
      </c>
      <c r="O34" s="50">
        <f t="shared" si="3"/>
        <v>147.4</v>
      </c>
      <c r="P34" s="50">
        <f t="shared" si="3"/>
        <v>986</v>
      </c>
      <c r="Q34" s="50">
        <f t="shared" si="3"/>
        <v>298.75</v>
      </c>
      <c r="R34" s="50">
        <f t="shared" si="3"/>
        <v>320</v>
      </c>
      <c r="S34" s="50">
        <f t="shared" si="3"/>
        <v>209.7</v>
      </c>
      <c r="T34" s="50">
        <f t="shared" si="3"/>
        <v>163.2</v>
      </c>
      <c r="U34" s="50">
        <f t="shared" si="3"/>
        <v>939.4</v>
      </c>
      <c r="V34" s="50">
        <f t="shared" si="3"/>
        <v>456.4</v>
      </c>
      <c r="W34" s="50">
        <f t="shared" si="3"/>
        <v>1099</v>
      </c>
      <c r="X34" s="50">
        <f t="shared" si="3"/>
        <v>1055.01</v>
      </c>
      <c r="Y34" s="50">
        <f t="shared" si="3"/>
        <v>315</v>
      </c>
      <c r="Z34" s="50">
        <f t="shared" si="3"/>
        <v>684</v>
      </c>
      <c r="AA34" s="73">
        <f>SUM(C34:Z34)</f>
        <v>10893.5573</v>
      </c>
    </row>
    <row r="35" ht="15.6" spans="1:27">
      <c r="A35" s="51"/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>
        <f>AA34/AA2</f>
        <v>147.210233783784</v>
      </c>
    </row>
    <row r="36" customFormat="1" ht="27" customHeight="1" spans="2:14">
      <c r="B36" s="53" t="s">
        <v>43</v>
      </c>
      <c r="N36" s="52"/>
    </row>
    <row r="37" customFormat="1" ht="27" customHeight="1" spans="2:14">
      <c r="B37" s="53" t="s">
        <v>66</v>
      </c>
      <c r="N37" s="52"/>
    </row>
    <row r="38" customFormat="1" ht="27" customHeight="1" spans="2:2">
      <c r="B38" s="53" t="s">
        <v>45</v>
      </c>
    </row>
  </sheetData>
  <mergeCells count="39">
    <mergeCell ref="A1:AA1"/>
    <mergeCell ref="A30:B30"/>
    <mergeCell ref="A31:B31"/>
    <mergeCell ref="A32:B32"/>
    <mergeCell ref="A33:B33"/>
    <mergeCell ref="A34:B34"/>
    <mergeCell ref="A35:B35"/>
    <mergeCell ref="A2:A7"/>
    <mergeCell ref="A9:A13"/>
    <mergeCell ref="A14:A17"/>
    <mergeCell ref="A18:A24"/>
    <mergeCell ref="A25:A29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A9:AA29"/>
  </mergeCells>
  <pageMargins left="0.0784722222222222" right="0.196527777777778" top="1.05069444444444" bottom="1.05069444444444" header="0.708333333333333" footer="0.786805555555556"/>
  <pageSetup paperSize="9" scale="70" orientation="landscape" useFirstPageNumber="1" horizontalDpi="300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Y36"/>
  <sheetViews>
    <sheetView workbookViewId="0">
      <pane ySplit="7" topLeftCell="A8" activePane="bottomLeft" state="frozen"/>
      <selection/>
      <selection pane="bottomLeft" activeCell="A29" sqref="$A29:$XFD29"/>
    </sheetView>
  </sheetViews>
  <sheetFormatPr defaultColWidth="11.537037037037" defaultRowHeight="13.2"/>
  <cols>
    <col min="1" max="1" width="6.33333333333333" customWidth="1"/>
    <col min="2" max="2" width="30.8888888888889" customWidth="1"/>
    <col min="3" max="3" width="7.11111111111111" customWidth="1"/>
    <col min="4" max="4" width="7" customWidth="1"/>
    <col min="5" max="5" width="6.55555555555556" customWidth="1"/>
    <col min="6" max="6" width="6.33333333333333" customWidth="1"/>
    <col min="7" max="7" width="7.11111111111111" customWidth="1"/>
    <col min="8" max="8" width="7.44444444444444" customWidth="1"/>
    <col min="9" max="9" width="6.22222222222222" customWidth="1"/>
    <col min="10" max="10" width="6.33333333333333" customWidth="1"/>
    <col min="11" max="11" width="6.77777777777778" customWidth="1"/>
    <col min="12" max="12" width="7.22222222222222" customWidth="1"/>
    <col min="13" max="13" width="6" customWidth="1"/>
    <col min="14" max="14" width="7.22222222222222" customWidth="1"/>
    <col min="15" max="15" width="6.55555555555556" customWidth="1"/>
    <col min="16" max="18" width="7.44444444444444" customWidth="1"/>
    <col min="19" max="20" width="7.33333333333333" customWidth="1"/>
    <col min="21" max="21" width="6.55555555555556" customWidth="1"/>
    <col min="22" max="22" width="6.22222222222222" customWidth="1"/>
    <col min="23" max="23" width="6" customWidth="1"/>
    <col min="24" max="24" width="6.33333333333333" customWidth="1"/>
    <col min="25" max="25" width="8.22222222222222" customWidth="1"/>
  </cols>
  <sheetData>
    <row r="1" s="1" customFormat="1" ht="22" customHeight="1" spans="1:1">
      <c r="A1" s="1" t="s">
        <v>0</v>
      </c>
    </row>
    <row r="2" customHeight="1" spans="1:25">
      <c r="A2" s="133"/>
      <c r="B2" s="76" t="s">
        <v>115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7</v>
      </c>
      <c r="H2" s="4" t="s">
        <v>17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18</v>
      </c>
      <c r="Q2" s="4" t="s">
        <v>54</v>
      </c>
      <c r="R2" s="4" t="s">
        <v>116</v>
      </c>
      <c r="S2" s="4" t="s">
        <v>16</v>
      </c>
      <c r="T2" s="4" t="s">
        <v>117</v>
      </c>
      <c r="U2" s="4" t="s">
        <v>20</v>
      </c>
      <c r="V2" s="4" t="s">
        <v>57</v>
      </c>
      <c r="W2" s="4" t="s">
        <v>21</v>
      </c>
      <c r="X2" s="4" t="s">
        <v>118</v>
      </c>
      <c r="Y2" s="60">
        <v>75</v>
      </c>
    </row>
    <row r="3" spans="1:25">
      <c r="A3" s="133"/>
      <c r="B3" s="79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61"/>
    </row>
    <row r="4" spans="1:25">
      <c r="A4" s="133"/>
      <c r="B4" s="7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61"/>
    </row>
    <row r="5" ht="12" customHeight="1" spans="1:25">
      <c r="A5" s="133"/>
      <c r="B5" s="79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61"/>
    </row>
    <row r="6" spans="1:25">
      <c r="A6" s="133"/>
      <c r="B6" s="79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61"/>
    </row>
    <row r="7" ht="28" customHeight="1" spans="1:25">
      <c r="A7" s="134"/>
      <c r="B7" s="82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62"/>
    </row>
    <row r="8" ht="16" customHeight="1" spans="1:25">
      <c r="A8" s="127"/>
      <c r="B8" s="135"/>
      <c r="C8" s="13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13">
        <v>14</v>
      </c>
      <c r="Q8" s="13">
        <v>15</v>
      </c>
      <c r="R8" s="13">
        <v>16</v>
      </c>
      <c r="S8" s="13">
        <v>17</v>
      </c>
      <c r="T8" s="13">
        <v>18</v>
      </c>
      <c r="U8" s="13">
        <v>19</v>
      </c>
      <c r="V8" s="13">
        <v>20</v>
      </c>
      <c r="W8" s="13">
        <v>21</v>
      </c>
      <c r="X8" s="13">
        <v>22</v>
      </c>
      <c r="Y8" s="63" t="s">
        <v>23</v>
      </c>
    </row>
    <row r="9" spans="1:25">
      <c r="A9" s="14" t="s">
        <v>24</v>
      </c>
      <c r="B9" s="15" t="s">
        <v>25</v>
      </c>
      <c r="C9" s="16">
        <v>0.1474</v>
      </c>
      <c r="D9" s="17"/>
      <c r="E9" s="17">
        <v>0.0053</v>
      </c>
      <c r="F9" s="17">
        <v>0.025</v>
      </c>
      <c r="G9" s="54"/>
      <c r="H9" s="54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64"/>
      <c r="W9" s="64"/>
      <c r="X9" s="64"/>
      <c r="Y9" s="65" t="s">
        <v>119</v>
      </c>
    </row>
    <row r="10" spans="1:25">
      <c r="A10" s="18"/>
      <c r="B10" s="19" t="s">
        <v>27</v>
      </c>
      <c r="C10" s="20"/>
      <c r="D10" s="21"/>
      <c r="E10" s="21">
        <v>0.008</v>
      </c>
      <c r="F10" s="21"/>
      <c r="G10" s="55">
        <v>0.0006</v>
      </c>
      <c r="H10" s="55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66"/>
      <c r="W10" s="66"/>
      <c r="X10" s="66"/>
      <c r="Y10" s="67"/>
    </row>
    <row r="11" spans="1:25">
      <c r="A11" s="18"/>
      <c r="B11" s="22" t="s">
        <v>120</v>
      </c>
      <c r="C11" s="20"/>
      <c r="D11" s="21">
        <v>0.0099</v>
      </c>
      <c r="E11" s="21"/>
      <c r="F11" s="21"/>
      <c r="G11" s="55"/>
      <c r="H11" s="55"/>
      <c r="I11" s="21">
        <v>0.0334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66"/>
      <c r="W11" s="66"/>
      <c r="X11" s="66"/>
      <c r="Y11" s="67"/>
    </row>
    <row r="12" spans="1:25">
      <c r="A12" s="18"/>
      <c r="B12" s="19"/>
      <c r="C12" s="20"/>
      <c r="D12" s="21"/>
      <c r="E12" s="21"/>
      <c r="F12" s="21"/>
      <c r="G12" s="55"/>
      <c r="H12" s="55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66"/>
      <c r="W12" s="66"/>
      <c r="X12" s="66"/>
      <c r="Y12" s="67"/>
    </row>
    <row r="13" ht="13.95" spans="1:25">
      <c r="A13" s="23"/>
      <c r="B13" s="24"/>
      <c r="C13" s="25"/>
      <c r="D13" s="26"/>
      <c r="E13" s="26"/>
      <c r="F13" s="26"/>
      <c r="G13" s="56"/>
      <c r="H13" s="5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68"/>
      <c r="W13" s="68"/>
      <c r="X13" s="68"/>
      <c r="Y13" s="67"/>
    </row>
    <row r="14" spans="1:25">
      <c r="A14" s="14" t="s">
        <v>29</v>
      </c>
      <c r="B14" s="15" t="s">
        <v>17</v>
      </c>
      <c r="C14" s="16"/>
      <c r="D14" s="17"/>
      <c r="E14" s="17"/>
      <c r="F14" s="17"/>
      <c r="G14" s="54"/>
      <c r="H14" s="17">
        <v>0.109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64"/>
      <c r="W14" s="64"/>
      <c r="X14" s="64"/>
      <c r="Y14" s="67"/>
    </row>
    <row r="15" spans="1:25">
      <c r="A15" s="18"/>
      <c r="B15" s="19"/>
      <c r="C15" s="20"/>
      <c r="D15" s="21"/>
      <c r="E15" s="21"/>
      <c r="F15" s="21"/>
      <c r="G15" s="55"/>
      <c r="H15" s="55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66"/>
      <c r="W15" s="66"/>
      <c r="X15" s="66"/>
      <c r="Y15" s="67"/>
    </row>
    <row r="16" spans="1:25">
      <c r="A16" s="18"/>
      <c r="B16" s="19"/>
      <c r="C16" s="20"/>
      <c r="D16" s="21"/>
      <c r="E16" s="21"/>
      <c r="F16" s="21"/>
      <c r="G16" s="55"/>
      <c r="H16" s="55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66"/>
      <c r="W16" s="66"/>
      <c r="X16" s="66"/>
      <c r="Y16" s="67"/>
    </row>
    <row r="17" ht="13.95" spans="1:25">
      <c r="A17" s="27"/>
      <c r="B17" s="28"/>
      <c r="C17" s="29"/>
      <c r="D17" s="30"/>
      <c r="E17" s="30"/>
      <c r="F17" s="30"/>
      <c r="G17" s="57"/>
      <c r="H17" s="57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69"/>
      <c r="W17" s="69"/>
      <c r="X17" s="69"/>
      <c r="Y17" s="67"/>
    </row>
    <row r="18" ht="16" customHeight="1" spans="1:25">
      <c r="A18" s="31" t="s">
        <v>30</v>
      </c>
      <c r="B18" s="136" t="s">
        <v>121</v>
      </c>
      <c r="C18" s="16"/>
      <c r="D18" s="17"/>
      <c r="E18" s="17"/>
      <c r="F18" s="17"/>
      <c r="G18" s="54"/>
      <c r="H18" s="54"/>
      <c r="I18" s="17"/>
      <c r="J18" s="17"/>
      <c r="K18" s="17"/>
      <c r="L18" s="17">
        <v>0.086</v>
      </c>
      <c r="M18" s="17">
        <v>0.0103</v>
      </c>
      <c r="N18" s="17">
        <v>0.01</v>
      </c>
      <c r="O18" s="17">
        <v>0.0023</v>
      </c>
      <c r="P18" s="17">
        <v>0.087</v>
      </c>
      <c r="Q18" s="17"/>
      <c r="R18" s="17">
        <v>0.0253</v>
      </c>
      <c r="S18" s="17">
        <v>0.0064</v>
      </c>
      <c r="T18" s="17">
        <v>0.0045</v>
      </c>
      <c r="U18" s="17"/>
      <c r="V18" s="64"/>
      <c r="W18" s="64"/>
      <c r="X18" s="64"/>
      <c r="Y18" s="67"/>
    </row>
    <row r="19" spans="1:25">
      <c r="A19" s="33"/>
      <c r="B19" s="137" t="s">
        <v>122</v>
      </c>
      <c r="C19" s="20"/>
      <c r="D19" s="21">
        <v>0.00744</v>
      </c>
      <c r="E19" s="21"/>
      <c r="F19" s="21"/>
      <c r="G19" s="55"/>
      <c r="H19" s="55"/>
      <c r="I19" s="21"/>
      <c r="J19" s="21"/>
      <c r="K19" s="21"/>
      <c r="L19" s="21"/>
      <c r="M19" s="21">
        <v>0.0114</v>
      </c>
      <c r="N19" s="21">
        <v>0.01</v>
      </c>
      <c r="O19" s="21">
        <v>0.00304</v>
      </c>
      <c r="P19" s="21">
        <v>0.082</v>
      </c>
      <c r="Q19" s="21">
        <v>0.044</v>
      </c>
      <c r="R19" s="21"/>
      <c r="S19" s="21">
        <v>0.0041</v>
      </c>
      <c r="T19" s="21"/>
      <c r="U19" s="21">
        <v>0.002</v>
      </c>
      <c r="V19" s="66"/>
      <c r="W19" s="66"/>
      <c r="X19" s="66"/>
      <c r="Y19" s="67"/>
    </row>
    <row r="20" spans="1:25">
      <c r="A20" s="33"/>
      <c r="B20" s="141" t="s">
        <v>34</v>
      </c>
      <c r="C20" s="20"/>
      <c r="D20" s="21"/>
      <c r="E20" s="21">
        <v>0.008</v>
      </c>
      <c r="F20" s="21"/>
      <c r="G20" s="55"/>
      <c r="H20" s="21">
        <v>0.02</v>
      </c>
      <c r="I20" s="21"/>
      <c r="J20" s="21"/>
      <c r="K20" s="21">
        <v>0.0184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66"/>
      <c r="W20" s="66"/>
      <c r="X20" s="66"/>
      <c r="Y20" s="67"/>
    </row>
    <row r="21" spans="1:25">
      <c r="A21" s="33"/>
      <c r="B21" s="138" t="s">
        <v>35</v>
      </c>
      <c r="C21" s="20"/>
      <c r="D21" s="21"/>
      <c r="E21" s="21"/>
      <c r="F21" s="21"/>
      <c r="G21" s="55"/>
      <c r="H21" s="55"/>
      <c r="I21" s="21"/>
      <c r="J21" s="21">
        <v>0.0514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66"/>
      <c r="W21" s="66"/>
      <c r="X21" s="66"/>
      <c r="Y21" s="67"/>
    </row>
    <row r="22" ht="13.95" spans="1:25">
      <c r="A22" s="36"/>
      <c r="B22" s="139"/>
      <c r="C22" s="25"/>
      <c r="D22" s="26"/>
      <c r="E22" s="26"/>
      <c r="F22" s="26"/>
      <c r="G22" s="56"/>
      <c r="H22" s="5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68"/>
      <c r="W22" s="68"/>
      <c r="X22" s="68"/>
      <c r="Y22" s="67"/>
    </row>
    <row r="23" spans="1:25">
      <c r="A23" s="31" t="s">
        <v>36</v>
      </c>
      <c r="B23" s="140" t="s">
        <v>123</v>
      </c>
      <c r="C23" s="16">
        <v>0.0126</v>
      </c>
      <c r="D23" s="17"/>
      <c r="E23" s="17">
        <v>0.0052</v>
      </c>
      <c r="F23" s="17"/>
      <c r="G23" s="54"/>
      <c r="H23" s="54"/>
      <c r="I23" s="17"/>
      <c r="J23" s="17"/>
      <c r="K23" s="17"/>
      <c r="L23" s="17"/>
      <c r="M23" s="17"/>
      <c r="N23" s="17"/>
      <c r="O23" s="17">
        <v>0.0113</v>
      </c>
      <c r="P23" s="17"/>
      <c r="Q23" s="17"/>
      <c r="R23" s="17"/>
      <c r="S23" s="17"/>
      <c r="T23" s="17"/>
      <c r="U23" s="17">
        <v>0.0444</v>
      </c>
      <c r="V23" s="64">
        <v>1</v>
      </c>
      <c r="W23" s="64">
        <v>8</v>
      </c>
      <c r="X23" s="64">
        <v>0.0266</v>
      </c>
      <c r="Y23" s="67"/>
    </row>
    <row r="24" spans="1:25">
      <c r="A24" s="33"/>
      <c r="B24" s="141" t="s">
        <v>27</v>
      </c>
      <c r="C24" s="20"/>
      <c r="D24" s="21"/>
      <c r="E24" s="21">
        <v>0.00734</v>
      </c>
      <c r="F24" s="21"/>
      <c r="G24" s="55">
        <v>0.0006</v>
      </c>
      <c r="H24" s="5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66"/>
      <c r="W24" s="66"/>
      <c r="X24" s="66"/>
      <c r="Y24" s="67"/>
    </row>
    <row r="25" spans="1:25">
      <c r="A25" s="33"/>
      <c r="B25" s="38"/>
      <c r="C25" s="39"/>
      <c r="D25" s="40"/>
      <c r="E25" s="40"/>
      <c r="F25" s="40"/>
      <c r="G25" s="58"/>
      <c r="H25" s="58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69"/>
      <c r="W25" s="69"/>
      <c r="X25" s="69"/>
      <c r="Y25" s="67"/>
    </row>
    <row r="26" spans="1:25">
      <c r="A26" s="33"/>
      <c r="B26" s="38"/>
      <c r="C26" s="39"/>
      <c r="D26" s="40"/>
      <c r="E26" s="40"/>
      <c r="F26" s="40"/>
      <c r="G26" s="58"/>
      <c r="H26" s="58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69"/>
      <c r="W26" s="69"/>
      <c r="X26" s="69"/>
      <c r="Y26" s="67"/>
    </row>
    <row r="27" ht="13.95" spans="1:25">
      <c r="A27" s="36"/>
      <c r="B27" s="24"/>
      <c r="C27" s="25"/>
      <c r="D27" s="26"/>
      <c r="E27" s="26"/>
      <c r="F27" s="26"/>
      <c r="G27" s="56"/>
      <c r="H27" s="5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68"/>
      <c r="W27" s="68"/>
      <c r="X27" s="68"/>
      <c r="Y27" s="70"/>
    </row>
    <row r="28" ht="15.6" spans="1:25">
      <c r="A28" s="41" t="s">
        <v>39</v>
      </c>
      <c r="B28" s="42"/>
      <c r="C28" s="16">
        <f t="shared" ref="C28:U28" si="0">SUM(C9:C27)</f>
        <v>0.16</v>
      </c>
      <c r="D28" s="17">
        <f t="shared" si="0"/>
        <v>0.01734</v>
      </c>
      <c r="E28" s="17">
        <f t="shared" si="0"/>
        <v>0.03384</v>
      </c>
      <c r="F28" s="17">
        <f t="shared" si="0"/>
        <v>0.025</v>
      </c>
      <c r="G28" s="54">
        <f t="shared" si="0"/>
        <v>0.0012</v>
      </c>
      <c r="H28" s="54">
        <f t="shared" si="0"/>
        <v>0.129</v>
      </c>
      <c r="I28" s="17">
        <f t="shared" si="0"/>
        <v>0.0334</v>
      </c>
      <c r="J28" s="17">
        <f t="shared" si="0"/>
        <v>0.0514</v>
      </c>
      <c r="K28" s="17">
        <f t="shared" si="0"/>
        <v>0.0184</v>
      </c>
      <c r="L28" s="17">
        <f t="shared" si="0"/>
        <v>0.086</v>
      </c>
      <c r="M28" s="17">
        <f t="shared" si="0"/>
        <v>0.0217</v>
      </c>
      <c r="N28" s="17">
        <f t="shared" si="0"/>
        <v>0.02</v>
      </c>
      <c r="O28" s="17">
        <f t="shared" si="0"/>
        <v>0.01664</v>
      </c>
      <c r="P28" s="17">
        <f t="shared" si="0"/>
        <v>0.169</v>
      </c>
      <c r="Q28" s="17">
        <f t="shared" si="0"/>
        <v>0.044</v>
      </c>
      <c r="R28" s="17">
        <f t="shared" si="0"/>
        <v>0.0253</v>
      </c>
      <c r="S28" s="17">
        <f t="shared" si="0"/>
        <v>0.0105</v>
      </c>
      <c r="T28" s="17">
        <f t="shared" si="0"/>
        <v>0.0045</v>
      </c>
      <c r="U28" s="17">
        <f t="shared" si="0"/>
        <v>0.0464</v>
      </c>
      <c r="V28" s="17">
        <v>1</v>
      </c>
      <c r="W28" s="17">
        <v>8</v>
      </c>
      <c r="X28" s="17">
        <f>SUM(X9:X27)</f>
        <v>0.0266</v>
      </c>
      <c r="Y28" s="15"/>
    </row>
    <row r="29" ht="15.6" hidden="1" spans="1:25">
      <c r="A29" s="43" t="s">
        <v>40</v>
      </c>
      <c r="B29" s="44"/>
      <c r="C29" s="20">
        <f>75*C28</f>
        <v>12</v>
      </c>
      <c r="D29" s="20">
        <f t="shared" ref="D29:X29" si="1">75*D28</f>
        <v>1.3005</v>
      </c>
      <c r="E29" s="20">
        <f t="shared" si="1"/>
        <v>2.538</v>
      </c>
      <c r="F29" s="20">
        <f t="shared" si="1"/>
        <v>1.875</v>
      </c>
      <c r="G29" s="20">
        <f t="shared" si="1"/>
        <v>0.09</v>
      </c>
      <c r="H29" s="20">
        <f t="shared" si="1"/>
        <v>9.675</v>
      </c>
      <c r="I29" s="20">
        <f t="shared" si="1"/>
        <v>2.505</v>
      </c>
      <c r="J29" s="20">
        <f t="shared" si="1"/>
        <v>3.855</v>
      </c>
      <c r="K29" s="20">
        <f t="shared" si="1"/>
        <v>1.38</v>
      </c>
      <c r="L29" s="20">
        <f t="shared" si="1"/>
        <v>6.45</v>
      </c>
      <c r="M29" s="20">
        <f t="shared" si="1"/>
        <v>1.6275</v>
      </c>
      <c r="N29" s="20">
        <f t="shared" si="1"/>
        <v>1.5</v>
      </c>
      <c r="O29" s="20">
        <f t="shared" si="1"/>
        <v>1.248</v>
      </c>
      <c r="P29" s="20">
        <f t="shared" si="1"/>
        <v>12.675</v>
      </c>
      <c r="Q29" s="20">
        <f t="shared" si="1"/>
        <v>3.3</v>
      </c>
      <c r="R29" s="20">
        <f t="shared" si="1"/>
        <v>1.8975</v>
      </c>
      <c r="S29" s="20">
        <f t="shared" si="1"/>
        <v>0.7875</v>
      </c>
      <c r="T29" s="20">
        <f t="shared" si="1"/>
        <v>0.3375</v>
      </c>
      <c r="U29" s="20">
        <f t="shared" si="1"/>
        <v>3.48</v>
      </c>
      <c r="V29" s="20">
        <v>1</v>
      </c>
      <c r="W29" s="20">
        <v>8</v>
      </c>
      <c r="X29" s="20">
        <f>75*X28</f>
        <v>1.995</v>
      </c>
      <c r="Y29" s="71"/>
    </row>
    <row r="30" ht="15.6" spans="1:25">
      <c r="A30" s="43" t="s">
        <v>40</v>
      </c>
      <c r="B30" s="44"/>
      <c r="C30" s="45">
        <f t="shared" ref="C30:U30" si="2">ROUND(C29,2)</f>
        <v>12</v>
      </c>
      <c r="D30" s="46">
        <f t="shared" si="2"/>
        <v>1.3</v>
      </c>
      <c r="E30" s="46">
        <f t="shared" si="2"/>
        <v>2.54</v>
      </c>
      <c r="F30" s="46">
        <f t="shared" si="2"/>
        <v>1.88</v>
      </c>
      <c r="G30" s="46">
        <f t="shared" si="2"/>
        <v>0.09</v>
      </c>
      <c r="H30" s="46">
        <f t="shared" si="2"/>
        <v>9.68</v>
      </c>
      <c r="I30" s="46">
        <f t="shared" si="2"/>
        <v>2.51</v>
      </c>
      <c r="J30" s="46">
        <f t="shared" si="2"/>
        <v>3.86</v>
      </c>
      <c r="K30" s="46">
        <f t="shared" si="2"/>
        <v>1.38</v>
      </c>
      <c r="L30" s="46">
        <f t="shared" si="2"/>
        <v>6.45</v>
      </c>
      <c r="M30" s="59">
        <f t="shared" si="2"/>
        <v>1.63</v>
      </c>
      <c r="N30" s="59">
        <f t="shared" si="2"/>
        <v>1.5</v>
      </c>
      <c r="O30" s="59">
        <f t="shared" si="2"/>
        <v>1.25</v>
      </c>
      <c r="P30" s="59">
        <f t="shared" si="2"/>
        <v>12.68</v>
      </c>
      <c r="Q30" s="59">
        <f t="shared" si="2"/>
        <v>3.3</v>
      </c>
      <c r="R30" s="59">
        <f t="shared" si="2"/>
        <v>1.9</v>
      </c>
      <c r="S30" s="59">
        <f t="shared" si="2"/>
        <v>0.79</v>
      </c>
      <c r="T30" s="59">
        <f t="shared" si="2"/>
        <v>0.34</v>
      </c>
      <c r="U30" s="59">
        <f t="shared" si="2"/>
        <v>3.48</v>
      </c>
      <c r="V30" s="59">
        <v>1</v>
      </c>
      <c r="W30" s="59">
        <v>8</v>
      </c>
      <c r="X30" s="59">
        <f>ROUND(X29,2)</f>
        <v>2</v>
      </c>
      <c r="Y30" s="71"/>
    </row>
    <row r="31" ht="15.6" spans="1:25">
      <c r="A31" s="43" t="s">
        <v>41</v>
      </c>
      <c r="B31" s="44"/>
      <c r="C31" s="45">
        <v>80</v>
      </c>
      <c r="D31" s="47">
        <v>800</v>
      </c>
      <c r="E31" s="47">
        <v>85</v>
      </c>
      <c r="F31" s="46">
        <v>60</v>
      </c>
      <c r="G31" s="47">
        <v>1400</v>
      </c>
      <c r="H31" s="46">
        <v>110</v>
      </c>
      <c r="I31" s="47">
        <v>62.37</v>
      </c>
      <c r="J31" s="47">
        <v>39.5</v>
      </c>
      <c r="K31" s="46">
        <v>250</v>
      </c>
      <c r="L31" s="46">
        <v>40</v>
      </c>
      <c r="M31" s="46">
        <v>52</v>
      </c>
      <c r="N31" s="59">
        <v>80</v>
      </c>
      <c r="O31" s="59">
        <v>220</v>
      </c>
      <c r="P31" s="46">
        <v>253</v>
      </c>
      <c r="Q31" s="59">
        <v>132</v>
      </c>
      <c r="R31" s="59">
        <v>247.368</v>
      </c>
      <c r="S31" s="59">
        <v>400</v>
      </c>
      <c r="T31" s="59">
        <v>42</v>
      </c>
      <c r="U31" s="59">
        <v>85</v>
      </c>
      <c r="V31" s="92">
        <v>18</v>
      </c>
      <c r="W31" s="59">
        <v>6</v>
      </c>
      <c r="X31" s="92">
        <v>110</v>
      </c>
      <c r="Y31" s="72"/>
    </row>
    <row r="32" ht="16.35" spans="1:25">
      <c r="A32" s="48" t="s">
        <v>42</v>
      </c>
      <c r="B32" s="49"/>
      <c r="C32" s="112">
        <f t="shared" ref="C32:X32" si="3">C30*C31</f>
        <v>960</v>
      </c>
      <c r="D32" s="112">
        <f t="shared" si="3"/>
        <v>1040</v>
      </c>
      <c r="E32" s="112">
        <f t="shared" si="3"/>
        <v>215.9</v>
      </c>
      <c r="F32" s="112">
        <f t="shared" si="3"/>
        <v>112.8</v>
      </c>
      <c r="G32" s="112">
        <f t="shared" si="3"/>
        <v>126</v>
      </c>
      <c r="H32" s="112">
        <f t="shared" si="3"/>
        <v>1064.8</v>
      </c>
      <c r="I32" s="112">
        <f t="shared" si="3"/>
        <v>156.5487</v>
      </c>
      <c r="J32" s="112">
        <f t="shared" si="3"/>
        <v>152.47</v>
      </c>
      <c r="K32" s="112">
        <f t="shared" si="3"/>
        <v>345</v>
      </c>
      <c r="L32" s="112">
        <f t="shared" si="3"/>
        <v>258</v>
      </c>
      <c r="M32" s="112">
        <f t="shared" si="3"/>
        <v>84.76</v>
      </c>
      <c r="N32" s="112">
        <f t="shared" si="3"/>
        <v>120</v>
      </c>
      <c r="O32" s="112">
        <f t="shared" si="3"/>
        <v>275</v>
      </c>
      <c r="P32" s="112">
        <f t="shared" si="3"/>
        <v>3208.04</v>
      </c>
      <c r="Q32" s="112">
        <f t="shared" si="3"/>
        <v>435.6</v>
      </c>
      <c r="R32" s="112">
        <f t="shared" si="3"/>
        <v>469.9992</v>
      </c>
      <c r="S32" s="112">
        <f t="shared" si="3"/>
        <v>316</v>
      </c>
      <c r="T32" s="112">
        <f t="shared" si="3"/>
        <v>14.28</v>
      </c>
      <c r="U32" s="112">
        <f t="shared" si="3"/>
        <v>295.8</v>
      </c>
      <c r="V32" s="112">
        <f t="shared" si="3"/>
        <v>18</v>
      </c>
      <c r="W32" s="112">
        <f t="shared" si="3"/>
        <v>48</v>
      </c>
      <c r="X32" s="112">
        <f t="shared" si="3"/>
        <v>220</v>
      </c>
      <c r="Y32" s="73">
        <f>SUM(C32:X32)</f>
        <v>9936.9979</v>
      </c>
    </row>
    <row r="33" ht="15.6" spans="1:25">
      <c r="A33" s="51"/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>
        <f>Y32/Y2</f>
        <v>132.493305333333</v>
      </c>
    </row>
    <row r="34" customFormat="1" ht="27" customHeight="1" spans="2:14">
      <c r="B34" s="53" t="s">
        <v>43</v>
      </c>
      <c r="N34" s="52"/>
    </row>
    <row r="35" customFormat="1" ht="27" customHeight="1" spans="2:14">
      <c r="B35" s="53" t="s">
        <v>66</v>
      </c>
      <c r="N35" s="52"/>
    </row>
    <row r="36" customFormat="1" ht="27" customHeight="1" spans="2:2">
      <c r="B36" s="53" t="s">
        <v>45</v>
      </c>
    </row>
  </sheetData>
  <mergeCells count="37">
    <mergeCell ref="A1:Y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2"/>
    <mergeCell ref="A23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Y9:Y27"/>
  </mergeCells>
  <pageMargins left="0.0784722222222222" right="0.196527777777778" top="1.05069444444444" bottom="1.05069444444444" header="0.708333333333333" footer="0.786805555555556"/>
  <pageSetup paperSize="9" scale="75" orientation="landscape" useFirstPageNumber="1" horizontalDpi="300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AB37"/>
  <sheetViews>
    <sheetView topLeftCell="B1" workbookViewId="0">
      <pane ySplit="7" topLeftCell="A17" activePane="bottomLeft" state="frozen"/>
      <selection/>
      <selection pane="bottomLeft" activeCell="H16" sqref="H16"/>
    </sheetView>
  </sheetViews>
  <sheetFormatPr defaultColWidth="11.537037037037" defaultRowHeight="13.2"/>
  <cols>
    <col min="1" max="1" width="6.33333333333333" customWidth="1"/>
    <col min="2" max="2" width="25.6666666666667" customWidth="1"/>
    <col min="3" max="3" width="7.55555555555556" customWidth="1"/>
    <col min="4" max="4" width="7.33333333333333" customWidth="1"/>
    <col min="5" max="5" width="6.66666666666667" customWidth="1"/>
    <col min="6" max="8" width="6.33333333333333" customWidth="1"/>
    <col min="9" max="9" width="7.11111111111111" customWidth="1"/>
    <col min="10" max="10" width="7" customWidth="1"/>
    <col min="11" max="11" width="6.33333333333333" customWidth="1"/>
    <col min="12" max="12" width="6.22222222222222" customWidth="1"/>
    <col min="13" max="13" width="6.33333333333333" customWidth="1"/>
    <col min="14" max="14" width="7.11111111111111" customWidth="1"/>
    <col min="15" max="15" width="6.77777777777778" customWidth="1"/>
    <col min="16" max="16" width="6.44444444444444" customWidth="1"/>
    <col min="17" max="17" width="6.11111111111111" customWidth="1"/>
    <col min="18" max="18" width="6.22222222222222" customWidth="1"/>
    <col min="19" max="19" width="7.44444444444444" customWidth="1"/>
    <col min="20" max="21" width="6.44444444444444" customWidth="1"/>
    <col min="22" max="22" width="6.22222222222222" customWidth="1"/>
    <col min="23" max="26" width="6.11111111111111" customWidth="1"/>
    <col min="27" max="27" width="5.77777777777778" customWidth="1"/>
    <col min="28" max="28" width="8.77777777777778" customWidth="1"/>
  </cols>
  <sheetData>
    <row r="1" s="1" customFormat="1" ht="43" customHeight="1" spans="1:1">
      <c r="A1" s="1" t="s">
        <v>0</v>
      </c>
    </row>
    <row r="2" customHeight="1" spans="1:28">
      <c r="A2" s="2"/>
      <c r="B2" s="98" t="s">
        <v>124</v>
      </c>
      <c r="C2" s="99" t="s">
        <v>2</v>
      </c>
      <c r="D2" s="4" t="s">
        <v>3</v>
      </c>
      <c r="E2" s="4" t="s">
        <v>4</v>
      </c>
      <c r="F2" s="4" t="s">
        <v>47</v>
      </c>
      <c r="G2" s="4" t="s">
        <v>96</v>
      </c>
      <c r="H2" s="4" t="s">
        <v>48</v>
      </c>
      <c r="I2" s="4" t="s">
        <v>125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6</v>
      </c>
      <c r="O2" s="4" t="s">
        <v>11</v>
      </c>
      <c r="P2" s="4" t="s">
        <v>12</v>
      </c>
      <c r="Q2" s="4" t="s">
        <v>13</v>
      </c>
      <c r="R2" s="4" t="s">
        <v>14</v>
      </c>
      <c r="S2" s="4" t="s">
        <v>50</v>
      </c>
      <c r="T2" s="4" t="s">
        <v>82</v>
      </c>
      <c r="U2" s="4" t="s">
        <v>20</v>
      </c>
      <c r="V2" s="4" t="s">
        <v>17</v>
      </c>
      <c r="W2" s="4" t="s">
        <v>16</v>
      </c>
      <c r="X2" s="4" t="s">
        <v>55</v>
      </c>
      <c r="Y2" s="4" t="s">
        <v>98</v>
      </c>
      <c r="Z2" s="4" t="s">
        <v>57</v>
      </c>
      <c r="AA2" s="4" t="s">
        <v>99</v>
      </c>
      <c r="AB2" s="119">
        <v>76</v>
      </c>
    </row>
    <row r="3" spans="1:28">
      <c r="A3" s="5"/>
      <c r="B3" s="100"/>
      <c r="C3" s="10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120"/>
    </row>
    <row r="4" spans="1:28">
      <c r="A4" s="5"/>
      <c r="B4" s="100"/>
      <c r="C4" s="10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120"/>
    </row>
    <row r="5" ht="12" customHeight="1" spans="1:28">
      <c r="A5" s="5"/>
      <c r="B5" s="100"/>
      <c r="C5" s="10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120"/>
    </row>
    <row r="6" spans="1:28">
      <c r="A6" s="5"/>
      <c r="B6" s="100"/>
      <c r="C6" s="10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120"/>
    </row>
    <row r="7" ht="28" customHeight="1" spans="1:28">
      <c r="A7" s="8"/>
      <c r="B7" s="102"/>
      <c r="C7" s="103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21"/>
    </row>
    <row r="8" ht="15" customHeight="1" spans="1:28">
      <c r="A8" s="11"/>
      <c r="B8" s="63"/>
      <c r="C8" s="104">
        <v>1</v>
      </c>
      <c r="D8" s="105">
        <v>2</v>
      </c>
      <c r="E8" s="105">
        <v>3</v>
      </c>
      <c r="F8" s="104">
        <v>4</v>
      </c>
      <c r="G8" s="104">
        <v>5</v>
      </c>
      <c r="H8" s="104">
        <v>6</v>
      </c>
      <c r="I8" s="105">
        <v>7</v>
      </c>
      <c r="J8" s="105">
        <v>8</v>
      </c>
      <c r="K8" s="104">
        <v>9</v>
      </c>
      <c r="L8" s="104">
        <v>10</v>
      </c>
      <c r="M8" s="104">
        <v>11</v>
      </c>
      <c r="N8" s="105">
        <v>12</v>
      </c>
      <c r="O8" s="105">
        <v>13</v>
      </c>
      <c r="P8" s="104">
        <v>14</v>
      </c>
      <c r="Q8" s="104">
        <v>15</v>
      </c>
      <c r="R8" s="104">
        <v>16</v>
      </c>
      <c r="S8" s="105">
        <v>17</v>
      </c>
      <c r="T8" s="105">
        <v>18</v>
      </c>
      <c r="U8" s="104">
        <v>19</v>
      </c>
      <c r="V8" s="104">
        <v>20</v>
      </c>
      <c r="W8" s="104">
        <v>21</v>
      </c>
      <c r="X8" s="105">
        <v>22</v>
      </c>
      <c r="Y8" s="105">
        <v>23</v>
      </c>
      <c r="Z8" s="104">
        <v>24</v>
      </c>
      <c r="AA8" s="104">
        <v>25</v>
      </c>
      <c r="AB8" s="122" t="s">
        <v>23</v>
      </c>
    </row>
    <row r="9" spans="1:28">
      <c r="A9" s="106" t="s">
        <v>24</v>
      </c>
      <c r="B9" s="15" t="s">
        <v>58</v>
      </c>
      <c r="C9" s="16">
        <v>0.1452</v>
      </c>
      <c r="D9" s="17"/>
      <c r="E9" s="17">
        <v>0.0052</v>
      </c>
      <c r="F9" s="17">
        <v>0.0184</v>
      </c>
      <c r="G9" s="17"/>
      <c r="H9" s="17"/>
      <c r="I9" s="17"/>
      <c r="J9" s="90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90"/>
      <c r="Y9" s="91"/>
      <c r="Z9" s="91"/>
      <c r="AA9" s="91"/>
      <c r="AB9" s="65" t="s">
        <v>126</v>
      </c>
    </row>
    <row r="10" spans="1:28">
      <c r="A10" s="107"/>
      <c r="B10" s="19" t="s">
        <v>60</v>
      </c>
      <c r="C10" s="20"/>
      <c r="D10" s="21"/>
      <c r="E10" s="21">
        <v>0.007</v>
      </c>
      <c r="F10" s="21"/>
      <c r="G10" s="21"/>
      <c r="H10" s="21"/>
      <c r="I10" s="21"/>
      <c r="J10" s="113">
        <v>0.00055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113"/>
      <c r="Y10" s="116"/>
      <c r="Z10" s="116"/>
      <c r="AA10" s="116"/>
      <c r="AB10" s="67"/>
    </row>
    <row r="11" spans="1:28">
      <c r="A11" s="107"/>
      <c r="B11" s="22" t="s">
        <v>28</v>
      </c>
      <c r="C11" s="20"/>
      <c r="D11" s="21">
        <v>0.0104</v>
      </c>
      <c r="E11" s="21"/>
      <c r="F11" s="21"/>
      <c r="G11" s="21"/>
      <c r="H11" s="21"/>
      <c r="I11" s="21"/>
      <c r="J11" s="113"/>
      <c r="K11" s="21">
        <v>0.03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113"/>
      <c r="Y11" s="116"/>
      <c r="Z11" s="116"/>
      <c r="AA11" s="116"/>
      <c r="AB11" s="67"/>
    </row>
    <row r="12" spans="1:28">
      <c r="A12" s="107"/>
      <c r="B12" s="19"/>
      <c r="C12" s="20"/>
      <c r="D12" s="21"/>
      <c r="E12" s="21"/>
      <c r="F12" s="21"/>
      <c r="G12" s="21"/>
      <c r="H12" s="21"/>
      <c r="I12" s="21"/>
      <c r="J12" s="113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113"/>
      <c r="Y12" s="116"/>
      <c r="Z12" s="116"/>
      <c r="AA12" s="116"/>
      <c r="AB12" s="67"/>
    </row>
    <row r="13" ht="13.95" spans="1:28">
      <c r="A13" s="108"/>
      <c r="B13" s="24"/>
      <c r="C13" s="25"/>
      <c r="D13" s="26"/>
      <c r="E13" s="26"/>
      <c r="F13" s="26"/>
      <c r="G13" s="26"/>
      <c r="H13" s="26"/>
      <c r="I13" s="26"/>
      <c r="J13" s="114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114"/>
      <c r="Y13" s="117"/>
      <c r="Z13" s="117"/>
      <c r="AA13" s="117"/>
      <c r="AB13" s="67"/>
    </row>
    <row r="14" spans="1:28">
      <c r="A14" s="106" t="s">
        <v>29</v>
      </c>
      <c r="B14" s="15" t="s">
        <v>125</v>
      </c>
      <c r="C14" s="16"/>
      <c r="D14" s="17"/>
      <c r="E14" s="17"/>
      <c r="F14" s="17"/>
      <c r="G14" s="17"/>
      <c r="H14" s="17"/>
      <c r="I14" s="17">
        <v>0.1014</v>
      </c>
      <c r="J14" s="90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90"/>
      <c r="Y14" s="91"/>
      <c r="Z14" s="91"/>
      <c r="AA14" s="91"/>
      <c r="AB14" s="67"/>
    </row>
    <row r="15" spans="1:28">
      <c r="A15" s="107"/>
      <c r="B15" s="19"/>
      <c r="C15" s="20"/>
      <c r="D15" s="21"/>
      <c r="E15" s="21"/>
      <c r="F15" s="21"/>
      <c r="G15" s="21"/>
      <c r="H15" s="21"/>
      <c r="I15" s="21"/>
      <c r="J15" s="113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13"/>
      <c r="Y15" s="116"/>
      <c r="Z15" s="116"/>
      <c r="AA15" s="116"/>
      <c r="AB15" s="67"/>
    </row>
    <row r="16" spans="1:28">
      <c r="A16" s="107"/>
      <c r="B16" s="19"/>
      <c r="C16" s="20"/>
      <c r="D16" s="21"/>
      <c r="E16" s="21"/>
      <c r="F16" s="21"/>
      <c r="G16" s="21"/>
      <c r="H16" s="21"/>
      <c r="I16" s="21"/>
      <c r="J16" s="113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113"/>
      <c r="Y16" s="116"/>
      <c r="Z16" s="116"/>
      <c r="AA16" s="116"/>
      <c r="AB16" s="67"/>
    </row>
    <row r="17" ht="13.95" spans="1:28">
      <c r="A17" s="108"/>
      <c r="B17" s="24"/>
      <c r="C17" s="29"/>
      <c r="D17" s="30"/>
      <c r="E17" s="30"/>
      <c r="F17" s="30"/>
      <c r="G17" s="30"/>
      <c r="H17" s="30"/>
      <c r="I17" s="30"/>
      <c r="J17" s="115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115"/>
      <c r="Y17" s="118"/>
      <c r="Z17" s="118"/>
      <c r="AA17" s="118"/>
      <c r="AB17" s="67"/>
    </row>
    <row r="18" spans="1:28">
      <c r="A18" s="109" t="s">
        <v>30</v>
      </c>
      <c r="B18" s="32" t="s">
        <v>102</v>
      </c>
      <c r="C18" s="16"/>
      <c r="D18" s="17"/>
      <c r="E18" s="17">
        <v>0.001</v>
      </c>
      <c r="F18" s="17"/>
      <c r="G18" s="17">
        <v>0.0366</v>
      </c>
      <c r="H18" s="17"/>
      <c r="I18" s="17"/>
      <c r="J18" s="90"/>
      <c r="K18" s="17"/>
      <c r="L18" s="17"/>
      <c r="M18" s="17"/>
      <c r="N18" s="17"/>
      <c r="O18" s="17">
        <v>0.0813</v>
      </c>
      <c r="P18" s="17">
        <v>0.0104</v>
      </c>
      <c r="Q18" s="17">
        <v>0.01</v>
      </c>
      <c r="R18" s="17">
        <v>0.0023</v>
      </c>
      <c r="S18" s="17">
        <v>0.0814</v>
      </c>
      <c r="T18" s="17">
        <v>0.053</v>
      </c>
      <c r="U18" s="17"/>
      <c r="V18" s="17"/>
      <c r="W18" s="17">
        <v>0.006</v>
      </c>
      <c r="X18" s="90"/>
      <c r="Y18" s="91"/>
      <c r="Z18" s="91"/>
      <c r="AA18" s="91"/>
      <c r="AB18" s="67"/>
    </row>
    <row r="19" ht="25" customHeight="1" spans="1:28">
      <c r="A19" s="110"/>
      <c r="B19" s="34" t="s">
        <v>127</v>
      </c>
      <c r="C19" s="20"/>
      <c r="D19" s="21"/>
      <c r="E19" s="21"/>
      <c r="F19" s="21"/>
      <c r="G19" s="21"/>
      <c r="H19" s="21"/>
      <c r="I19" s="21"/>
      <c r="J19" s="113"/>
      <c r="K19" s="21">
        <v>0.0104</v>
      </c>
      <c r="L19" s="21"/>
      <c r="M19" s="21"/>
      <c r="N19" s="21">
        <v>0.08144</v>
      </c>
      <c r="O19" s="21"/>
      <c r="P19" s="21">
        <v>0.0153</v>
      </c>
      <c r="Q19" s="21">
        <v>0.015</v>
      </c>
      <c r="R19" s="21">
        <v>0.0044</v>
      </c>
      <c r="S19" s="21"/>
      <c r="T19" s="21"/>
      <c r="U19" s="21"/>
      <c r="V19" s="21"/>
      <c r="W19" s="21">
        <v>0.004</v>
      </c>
      <c r="X19" s="113">
        <v>3</v>
      </c>
      <c r="Y19" s="116"/>
      <c r="Z19" s="116"/>
      <c r="AA19" s="116"/>
      <c r="AB19" s="67"/>
    </row>
    <row r="20" spans="1:28">
      <c r="A20" s="110"/>
      <c r="B20" s="34" t="s">
        <v>128</v>
      </c>
      <c r="C20" s="20">
        <v>0.04</v>
      </c>
      <c r="D20" s="21">
        <v>0.005</v>
      </c>
      <c r="E20" s="21"/>
      <c r="F20" s="21"/>
      <c r="G20" s="21"/>
      <c r="H20" s="21"/>
      <c r="I20" s="21"/>
      <c r="J20" s="113"/>
      <c r="K20" s="21"/>
      <c r="L20" s="21"/>
      <c r="M20" s="21"/>
      <c r="N20" s="21"/>
      <c r="O20" s="21">
        <v>0.1874</v>
      </c>
      <c r="P20" s="21"/>
      <c r="Q20" s="21"/>
      <c r="R20" s="21"/>
      <c r="S20" s="21"/>
      <c r="T20" s="21"/>
      <c r="U20" s="21"/>
      <c r="V20" s="21"/>
      <c r="W20" s="21"/>
      <c r="X20" s="113"/>
      <c r="Y20" s="116"/>
      <c r="Z20" s="116"/>
      <c r="AA20" s="116"/>
      <c r="AB20" s="67"/>
    </row>
    <row r="21" spans="1:28">
      <c r="A21" s="110"/>
      <c r="B21" s="34" t="s">
        <v>34</v>
      </c>
      <c r="C21" s="20"/>
      <c r="D21" s="21"/>
      <c r="E21" s="21">
        <v>0.00833</v>
      </c>
      <c r="F21" s="21"/>
      <c r="G21" s="21"/>
      <c r="H21" s="21"/>
      <c r="I21" s="21"/>
      <c r="J21" s="113"/>
      <c r="K21" s="21"/>
      <c r="L21" s="21"/>
      <c r="M21" s="21">
        <v>0.0184</v>
      </c>
      <c r="N21" s="21"/>
      <c r="O21" s="21"/>
      <c r="P21" s="21"/>
      <c r="Q21" s="21"/>
      <c r="R21" s="21"/>
      <c r="S21" s="21"/>
      <c r="T21" s="21"/>
      <c r="U21" s="21"/>
      <c r="V21" s="21">
        <v>0.015</v>
      </c>
      <c r="W21" s="21"/>
      <c r="X21" s="113"/>
      <c r="Y21" s="116"/>
      <c r="Z21" s="116"/>
      <c r="AA21" s="116"/>
      <c r="AB21" s="67"/>
    </row>
    <row r="22" spans="1:28">
      <c r="A22" s="110"/>
      <c r="B22" s="22" t="s">
        <v>35</v>
      </c>
      <c r="C22" s="20"/>
      <c r="D22" s="21"/>
      <c r="E22" s="21"/>
      <c r="F22" s="21"/>
      <c r="G22" s="21"/>
      <c r="H22" s="21"/>
      <c r="I22" s="21"/>
      <c r="J22" s="113"/>
      <c r="K22" s="21"/>
      <c r="L22" s="21">
        <v>0.0514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13"/>
      <c r="Y22" s="116"/>
      <c r="Z22" s="116"/>
      <c r="AA22" s="116"/>
      <c r="AB22" s="67"/>
    </row>
    <row r="23" ht="13.95" spans="1:28">
      <c r="A23" s="111"/>
      <c r="B23" s="37"/>
      <c r="C23" s="25"/>
      <c r="D23" s="26"/>
      <c r="E23" s="26"/>
      <c r="F23" s="26"/>
      <c r="G23" s="26"/>
      <c r="H23" s="26"/>
      <c r="I23" s="26"/>
      <c r="J23" s="114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114"/>
      <c r="Y23" s="117"/>
      <c r="Z23" s="117"/>
      <c r="AA23" s="117"/>
      <c r="AB23" s="67"/>
    </row>
    <row r="24" spans="1:28">
      <c r="A24" s="109" t="s">
        <v>36</v>
      </c>
      <c r="B24" s="15" t="s">
        <v>64</v>
      </c>
      <c r="C24" s="16">
        <v>0.0103</v>
      </c>
      <c r="D24" s="17">
        <v>0.0024</v>
      </c>
      <c r="E24" s="17">
        <v>0.01</v>
      </c>
      <c r="F24" s="17"/>
      <c r="G24" s="17"/>
      <c r="H24" s="17"/>
      <c r="I24" s="17"/>
      <c r="J24" s="90"/>
      <c r="K24" s="17"/>
      <c r="L24" s="17"/>
      <c r="M24" s="17"/>
      <c r="N24" s="17"/>
      <c r="O24" s="17"/>
      <c r="P24" s="17"/>
      <c r="Q24" s="17"/>
      <c r="R24" s="17">
        <v>0.0024</v>
      </c>
      <c r="S24" s="17"/>
      <c r="T24" s="17"/>
      <c r="U24" s="17">
        <v>0.04</v>
      </c>
      <c r="V24" s="17"/>
      <c r="W24" s="17"/>
      <c r="X24" s="90">
        <v>8</v>
      </c>
      <c r="Y24" s="91"/>
      <c r="Z24" s="91"/>
      <c r="AA24" s="91">
        <v>3</v>
      </c>
      <c r="AB24" s="67"/>
    </row>
    <row r="25" spans="1:28">
      <c r="A25" s="110"/>
      <c r="B25" s="19" t="s">
        <v>65</v>
      </c>
      <c r="C25" s="20">
        <v>0.1466</v>
      </c>
      <c r="D25" s="21"/>
      <c r="E25" s="21">
        <v>0.0072</v>
      </c>
      <c r="F25" s="21"/>
      <c r="G25" s="21"/>
      <c r="H25" s="21">
        <v>0.003</v>
      </c>
      <c r="I25" s="21"/>
      <c r="J25" s="113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113"/>
      <c r="Y25" s="116"/>
      <c r="Z25" s="116"/>
      <c r="AA25" s="116"/>
      <c r="AB25" s="67"/>
    </row>
    <row r="26" spans="1:28">
      <c r="A26" s="110"/>
      <c r="B26" s="19"/>
      <c r="C26" s="20"/>
      <c r="D26" s="21"/>
      <c r="E26" s="21"/>
      <c r="F26" s="21"/>
      <c r="G26" s="21"/>
      <c r="H26" s="21"/>
      <c r="I26" s="21"/>
      <c r="J26" s="113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113"/>
      <c r="Y26" s="116"/>
      <c r="Z26" s="116"/>
      <c r="AA26" s="116"/>
      <c r="AB26" s="67"/>
    </row>
    <row r="27" spans="1:28">
      <c r="A27" s="110"/>
      <c r="B27" s="28"/>
      <c r="C27" s="29"/>
      <c r="D27" s="30"/>
      <c r="E27" s="30"/>
      <c r="F27" s="30"/>
      <c r="G27" s="30"/>
      <c r="H27" s="30"/>
      <c r="I27" s="30"/>
      <c r="J27" s="115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115"/>
      <c r="Y27" s="118"/>
      <c r="Z27" s="118"/>
      <c r="AA27" s="118"/>
      <c r="AB27" s="67"/>
    </row>
    <row r="28" ht="13.95" spans="1:28">
      <c r="A28" s="111"/>
      <c r="B28" s="24"/>
      <c r="C28" s="25"/>
      <c r="D28" s="26"/>
      <c r="E28" s="26"/>
      <c r="F28" s="26"/>
      <c r="G28" s="26"/>
      <c r="H28" s="26"/>
      <c r="I28" s="26"/>
      <c r="J28" s="114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114"/>
      <c r="Y28" s="117">
        <v>0.5</v>
      </c>
      <c r="Z28" s="117">
        <v>1</v>
      </c>
      <c r="AA28" s="117"/>
      <c r="AB28" s="67"/>
    </row>
    <row r="29" ht="16.35" spans="1:28">
      <c r="A29" s="41" t="s">
        <v>39</v>
      </c>
      <c r="B29" s="42"/>
      <c r="C29" s="16">
        <f t="shared" ref="C29:N29" si="0">SUM(C9:C28)</f>
        <v>0.3421</v>
      </c>
      <c r="D29" s="17">
        <f t="shared" si="0"/>
        <v>0.0178</v>
      </c>
      <c r="E29" s="17">
        <f t="shared" si="0"/>
        <v>0.03873</v>
      </c>
      <c r="F29" s="17">
        <f t="shared" si="0"/>
        <v>0.0184</v>
      </c>
      <c r="G29" s="17">
        <f t="shared" si="0"/>
        <v>0.0366</v>
      </c>
      <c r="H29" s="17">
        <f t="shared" si="0"/>
        <v>0.003</v>
      </c>
      <c r="I29" s="17">
        <f t="shared" si="0"/>
        <v>0.1014</v>
      </c>
      <c r="J29" s="90">
        <f t="shared" si="0"/>
        <v>0.00055</v>
      </c>
      <c r="K29" s="17">
        <f t="shared" si="0"/>
        <v>0.0404</v>
      </c>
      <c r="L29" s="17">
        <f t="shared" si="0"/>
        <v>0.0514</v>
      </c>
      <c r="M29" s="17">
        <f t="shared" si="0"/>
        <v>0.0184</v>
      </c>
      <c r="N29" s="17">
        <f t="shared" si="0"/>
        <v>0.08144</v>
      </c>
      <c r="O29" s="17">
        <f t="shared" ref="O29:X29" si="1">SUM(O9:O28)</f>
        <v>0.2687</v>
      </c>
      <c r="P29" s="17">
        <f t="shared" si="1"/>
        <v>0.0257</v>
      </c>
      <c r="Q29" s="17">
        <f t="shared" si="1"/>
        <v>0.025</v>
      </c>
      <c r="R29" s="17">
        <f t="shared" si="1"/>
        <v>0.0091</v>
      </c>
      <c r="S29" s="17">
        <f t="shared" si="1"/>
        <v>0.0814</v>
      </c>
      <c r="T29" s="17">
        <f t="shared" si="1"/>
        <v>0.053</v>
      </c>
      <c r="U29" s="17">
        <f t="shared" si="1"/>
        <v>0.04</v>
      </c>
      <c r="V29" s="17">
        <f t="shared" si="1"/>
        <v>0.015</v>
      </c>
      <c r="W29" s="17">
        <f t="shared" si="1"/>
        <v>0.01</v>
      </c>
      <c r="X29" s="17">
        <v>11</v>
      </c>
      <c r="Y29" s="17">
        <v>0.5</v>
      </c>
      <c r="Z29" s="17">
        <v>1</v>
      </c>
      <c r="AA29" s="17">
        <v>3</v>
      </c>
      <c r="AB29" s="70"/>
    </row>
    <row r="30" ht="15.6" hidden="1" spans="1:28">
      <c r="A30" s="43" t="s">
        <v>40</v>
      </c>
      <c r="B30" s="44"/>
      <c r="C30" s="87">
        <f t="shared" ref="C30:N30" si="2">76*C29</f>
        <v>25.9996</v>
      </c>
      <c r="D30" s="87">
        <f t="shared" si="2"/>
        <v>1.3528</v>
      </c>
      <c r="E30" s="87">
        <f t="shared" si="2"/>
        <v>2.94348</v>
      </c>
      <c r="F30" s="87">
        <f t="shared" si="2"/>
        <v>1.3984</v>
      </c>
      <c r="G30" s="87">
        <f t="shared" si="2"/>
        <v>2.7816</v>
      </c>
      <c r="H30" s="87">
        <f t="shared" si="2"/>
        <v>0.228</v>
      </c>
      <c r="I30" s="87">
        <v>38</v>
      </c>
      <c r="J30" s="87">
        <f t="shared" si="2"/>
        <v>0.0418</v>
      </c>
      <c r="K30" s="87">
        <f t="shared" si="2"/>
        <v>3.0704</v>
      </c>
      <c r="L30" s="87">
        <f t="shared" si="2"/>
        <v>3.9064</v>
      </c>
      <c r="M30" s="87">
        <f t="shared" si="2"/>
        <v>1.3984</v>
      </c>
      <c r="N30" s="87">
        <f t="shared" si="2"/>
        <v>6.18944</v>
      </c>
      <c r="O30" s="87">
        <f t="shared" ref="O30:AA30" si="3">76*O29</f>
        <v>20.4212</v>
      </c>
      <c r="P30" s="87">
        <f t="shared" si="3"/>
        <v>1.9532</v>
      </c>
      <c r="Q30" s="87">
        <f t="shared" si="3"/>
        <v>1.9</v>
      </c>
      <c r="R30" s="87">
        <f t="shared" si="3"/>
        <v>0.6916</v>
      </c>
      <c r="S30" s="87">
        <f t="shared" si="3"/>
        <v>6.1864</v>
      </c>
      <c r="T30" s="87">
        <f t="shared" si="3"/>
        <v>4.028</v>
      </c>
      <c r="U30" s="87">
        <f t="shared" si="3"/>
        <v>3.04</v>
      </c>
      <c r="V30" s="87">
        <f t="shared" si="3"/>
        <v>1.14</v>
      </c>
      <c r="W30" s="87">
        <f t="shared" si="3"/>
        <v>0.76</v>
      </c>
      <c r="X30" s="87">
        <v>11</v>
      </c>
      <c r="Y30" s="87">
        <v>0.5</v>
      </c>
      <c r="Z30" s="87">
        <v>1</v>
      </c>
      <c r="AA30" s="87">
        <v>3</v>
      </c>
      <c r="AB30" s="123"/>
    </row>
    <row r="31" ht="15.6" spans="1:28">
      <c r="A31" s="43" t="s">
        <v>40</v>
      </c>
      <c r="B31" s="44"/>
      <c r="C31" s="45">
        <f t="shared" ref="C31:N31" si="4">ROUND(C30,2)</f>
        <v>26</v>
      </c>
      <c r="D31" s="46">
        <f t="shared" si="4"/>
        <v>1.35</v>
      </c>
      <c r="E31" s="46">
        <f t="shared" si="4"/>
        <v>2.94</v>
      </c>
      <c r="F31" s="46">
        <f t="shared" si="4"/>
        <v>1.4</v>
      </c>
      <c r="G31" s="46">
        <f t="shared" si="4"/>
        <v>2.78</v>
      </c>
      <c r="H31" s="46">
        <f t="shared" si="4"/>
        <v>0.23</v>
      </c>
      <c r="I31" s="46">
        <f t="shared" si="4"/>
        <v>38</v>
      </c>
      <c r="J31" s="46">
        <f t="shared" si="4"/>
        <v>0.04</v>
      </c>
      <c r="K31" s="46">
        <f t="shared" si="4"/>
        <v>3.07</v>
      </c>
      <c r="L31" s="46">
        <f t="shared" si="4"/>
        <v>3.91</v>
      </c>
      <c r="M31" s="46">
        <f t="shared" si="4"/>
        <v>1.4</v>
      </c>
      <c r="N31" s="46">
        <f t="shared" si="4"/>
        <v>6.19</v>
      </c>
      <c r="O31" s="59">
        <f t="shared" ref="O31:X31" si="5">ROUND(O30,2)</f>
        <v>20.42</v>
      </c>
      <c r="P31" s="59">
        <f t="shared" si="5"/>
        <v>1.95</v>
      </c>
      <c r="Q31" s="59">
        <f t="shared" si="5"/>
        <v>1.9</v>
      </c>
      <c r="R31" s="59">
        <f t="shared" si="5"/>
        <v>0.69</v>
      </c>
      <c r="S31" s="59">
        <f t="shared" si="5"/>
        <v>6.19</v>
      </c>
      <c r="T31" s="59">
        <f t="shared" si="5"/>
        <v>4.03</v>
      </c>
      <c r="U31" s="59">
        <f t="shared" si="5"/>
        <v>3.04</v>
      </c>
      <c r="V31" s="59">
        <f t="shared" si="5"/>
        <v>1.14</v>
      </c>
      <c r="W31" s="59">
        <f t="shared" si="5"/>
        <v>0.76</v>
      </c>
      <c r="X31" s="59">
        <v>11</v>
      </c>
      <c r="Y31" s="59">
        <v>0.5</v>
      </c>
      <c r="Z31" s="59">
        <v>1</v>
      </c>
      <c r="AA31" s="59">
        <v>3</v>
      </c>
      <c r="AB31" s="72"/>
    </row>
    <row r="32" ht="15.6" spans="1:28">
      <c r="A32" s="43" t="s">
        <v>41</v>
      </c>
      <c r="B32" s="44"/>
      <c r="C32" s="45">
        <v>80</v>
      </c>
      <c r="D32" s="47">
        <v>800</v>
      </c>
      <c r="E32" s="47">
        <v>85</v>
      </c>
      <c r="F32" s="46">
        <v>180</v>
      </c>
      <c r="G32" s="46">
        <v>34</v>
      </c>
      <c r="H32" s="46">
        <v>770</v>
      </c>
      <c r="I32" s="46">
        <v>30</v>
      </c>
      <c r="J32" s="47">
        <v>1400</v>
      </c>
      <c r="K32" s="47">
        <v>62.37</v>
      </c>
      <c r="L32" s="47">
        <v>39.5</v>
      </c>
      <c r="M32" s="46">
        <v>250</v>
      </c>
      <c r="N32" s="46">
        <v>125</v>
      </c>
      <c r="O32" s="46">
        <v>40</v>
      </c>
      <c r="P32" s="46">
        <v>52</v>
      </c>
      <c r="Q32" s="59">
        <v>80</v>
      </c>
      <c r="R32" s="59">
        <v>220</v>
      </c>
      <c r="S32" s="46">
        <v>253</v>
      </c>
      <c r="T32" s="59">
        <v>40</v>
      </c>
      <c r="U32" s="59">
        <v>85</v>
      </c>
      <c r="V32" s="59">
        <v>110</v>
      </c>
      <c r="W32" s="59">
        <v>400</v>
      </c>
      <c r="X32" s="59">
        <v>6</v>
      </c>
      <c r="Y32" s="92">
        <v>20</v>
      </c>
      <c r="Z32" s="92">
        <v>18</v>
      </c>
      <c r="AA32" s="92">
        <v>2.7</v>
      </c>
      <c r="AB32" s="19"/>
    </row>
    <row r="33" ht="16.35" spans="1:28">
      <c r="A33" s="48" t="s">
        <v>42</v>
      </c>
      <c r="B33" s="49"/>
      <c r="C33" s="112">
        <f t="shared" ref="C33:N33" si="6">C31*C32</f>
        <v>2080</v>
      </c>
      <c r="D33" s="112">
        <f t="shared" si="6"/>
        <v>1080</v>
      </c>
      <c r="E33" s="112">
        <f t="shared" si="6"/>
        <v>249.9</v>
      </c>
      <c r="F33" s="112">
        <f t="shared" si="6"/>
        <v>252</v>
      </c>
      <c r="G33" s="112">
        <f t="shared" si="6"/>
        <v>94.52</v>
      </c>
      <c r="H33" s="112">
        <f t="shared" si="6"/>
        <v>177.1</v>
      </c>
      <c r="I33" s="112">
        <f t="shared" si="6"/>
        <v>1140</v>
      </c>
      <c r="J33" s="112">
        <f t="shared" si="6"/>
        <v>56</v>
      </c>
      <c r="K33" s="112">
        <f t="shared" si="6"/>
        <v>191.4759</v>
      </c>
      <c r="L33" s="112">
        <f t="shared" si="6"/>
        <v>154.445</v>
      </c>
      <c r="M33" s="112">
        <f t="shared" si="6"/>
        <v>350</v>
      </c>
      <c r="N33" s="112">
        <f t="shared" si="6"/>
        <v>773.75</v>
      </c>
      <c r="O33" s="112">
        <f t="shared" ref="O33:AA33" si="7">O31*O32</f>
        <v>816.8</v>
      </c>
      <c r="P33" s="112">
        <f t="shared" si="7"/>
        <v>101.4</v>
      </c>
      <c r="Q33" s="112">
        <f t="shared" si="7"/>
        <v>152</v>
      </c>
      <c r="R33" s="112">
        <f t="shared" si="7"/>
        <v>151.8</v>
      </c>
      <c r="S33" s="112">
        <f t="shared" si="7"/>
        <v>1566.07</v>
      </c>
      <c r="T33" s="112">
        <f t="shared" si="7"/>
        <v>161.2</v>
      </c>
      <c r="U33" s="112">
        <f t="shared" si="7"/>
        <v>258.4</v>
      </c>
      <c r="V33" s="112">
        <f t="shared" si="7"/>
        <v>125.4</v>
      </c>
      <c r="W33" s="112">
        <f t="shared" si="7"/>
        <v>304</v>
      </c>
      <c r="X33" s="112">
        <f t="shared" si="7"/>
        <v>66</v>
      </c>
      <c r="Y33" s="112">
        <f t="shared" si="7"/>
        <v>10</v>
      </c>
      <c r="Z33" s="112">
        <f t="shared" si="7"/>
        <v>18</v>
      </c>
      <c r="AA33" s="112">
        <f t="shared" si="7"/>
        <v>8.1</v>
      </c>
      <c r="AB33" s="73">
        <f>SUM(C33:AA33)</f>
        <v>10338.3609</v>
      </c>
    </row>
    <row r="34" ht="15.6" spans="1:28">
      <c r="A34" s="51"/>
      <c r="B34" s="51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52">
        <f>AB33/AB2</f>
        <v>136.031064473684</v>
      </c>
    </row>
    <row r="35" customFormat="1" ht="27" customHeight="1" spans="2:14">
      <c r="B35" s="53" t="s">
        <v>43</v>
      </c>
      <c r="N35" s="52"/>
    </row>
    <row r="36" customFormat="1" ht="27" customHeight="1" spans="2:14">
      <c r="B36" s="53" t="s">
        <v>66</v>
      </c>
      <c r="N36" s="52"/>
    </row>
    <row r="37" customFormat="1" ht="27" customHeight="1" spans="2:2">
      <c r="B37" s="53" t="s">
        <v>45</v>
      </c>
    </row>
  </sheetData>
  <mergeCells count="40">
    <mergeCell ref="A1:AB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B9:AB29"/>
  </mergeCells>
  <pageMargins left="0.0784722222222222" right="0.196527777777778" top="1.05069444444444" bottom="1.05069444444444" header="0.708333333333333" footer="0.786805555555556"/>
  <pageSetup paperSize="9" scale="72" orientation="landscape" useFirstPageNumber="1" horizontalDpi="300" verticalDpi="3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AA36"/>
  <sheetViews>
    <sheetView workbookViewId="0">
      <pane ySplit="7" topLeftCell="A14" activePane="bottomLeft" state="frozen"/>
      <selection/>
      <selection pane="bottomLeft" activeCell="A29" sqref="$A29:$XFD29"/>
    </sheetView>
  </sheetViews>
  <sheetFormatPr defaultColWidth="11.537037037037" defaultRowHeight="13.2"/>
  <cols>
    <col min="1" max="1" width="6.33333333333333" customWidth="1"/>
    <col min="2" max="2" width="27.6666666666667" customWidth="1"/>
    <col min="3" max="3" width="6.33333333333333" customWidth="1"/>
    <col min="4" max="4" width="7.33333333333333" customWidth="1"/>
    <col min="5" max="5" width="6.55555555555556" customWidth="1"/>
    <col min="6" max="6" width="7" customWidth="1"/>
    <col min="7" max="9" width="6" customWidth="1"/>
    <col min="10" max="10" width="6.66666666666667" customWidth="1"/>
    <col min="11" max="11" width="6" customWidth="1"/>
    <col min="12" max="12" width="7.44444444444444" customWidth="1"/>
    <col min="13" max="13" width="6.55555555555556" customWidth="1"/>
    <col min="14" max="14" width="7.44444444444444" customWidth="1"/>
    <col min="15" max="16" width="6.11111111111111" customWidth="1"/>
    <col min="17" max="17" width="6.22222222222222" customWidth="1"/>
    <col min="18" max="18" width="6.44444444444444" customWidth="1"/>
    <col min="19" max="20" width="6.22222222222222" customWidth="1"/>
    <col min="21" max="21" width="7.22222222222222" customWidth="1"/>
    <col min="22" max="22" width="6.33333333333333" customWidth="1"/>
    <col min="23" max="23" width="6.55555555555556" customWidth="1"/>
    <col min="24" max="24" width="7.33333333333333" customWidth="1"/>
    <col min="25" max="25" width="5.44444444444444" customWidth="1"/>
    <col min="26" max="26" width="5.22222222222222" customWidth="1"/>
    <col min="27" max="27" width="9.22222222222222" customWidth="1"/>
  </cols>
  <sheetData>
    <row r="1" s="1" customFormat="1" ht="43" customHeight="1" spans="1:1">
      <c r="A1" s="1" t="s">
        <v>0</v>
      </c>
    </row>
    <row r="2" customHeight="1" spans="1:27">
      <c r="A2" s="75"/>
      <c r="B2" s="76" t="s">
        <v>129</v>
      </c>
      <c r="C2" s="4" t="s">
        <v>2</v>
      </c>
      <c r="D2" s="4" t="s">
        <v>3</v>
      </c>
      <c r="E2" s="4" t="s">
        <v>4</v>
      </c>
      <c r="F2" s="4" t="s">
        <v>7</v>
      </c>
      <c r="G2" s="4" t="s">
        <v>130</v>
      </c>
      <c r="H2" s="4" t="s">
        <v>80</v>
      </c>
      <c r="I2" s="4" t="s">
        <v>79</v>
      </c>
      <c r="J2" s="4" t="s">
        <v>8</v>
      </c>
      <c r="K2" s="4" t="s">
        <v>9</v>
      </c>
      <c r="L2" s="4" t="s">
        <v>81</v>
      </c>
      <c r="M2" s="4" t="s">
        <v>17</v>
      </c>
      <c r="N2" s="4" t="s">
        <v>18</v>
      </c>
      <c r="O2" s="4" t="s">
        <v>11</v>
      </c>
      <c r="P2" s="4" t="s">
        <v>12</v>
      </c>
      <c r="Q2" s="4" t="s">
        <v>13</v>
      </c>
      <c r="R2" s="4" t="s">
        <v>14</v>
      </c>
      <c r="S2" s="4" t="s">
        <v>10</v>
      </c>
      <c r="T2" s="4" t="s">
        <v>68</v>
      </c>
      <c r="U2" s="4" t="s">
        <v>51</v>
      </c>
      <c r="V2" s="4" t="s">
        <v>82</v>
      </c>
      <c r="W2" s="4" t="s">
        <v>16</v>
      </c>
      <c r="X2" s="4" t="s">
        <v>83</v>
      </c>
      <c r="Y2" s="4" t="s">
        <v>84</v>
      </c>
      <c r="Z2" s="142" t="s">
        <v>56</v>
      </c>
      <c r="AA2" s="60">
        <v>77</v>
      </c>
    </row>
    <row r="3" spans="1:27">
      <c r="A3" s="78"/>
      <c r="B3" s="79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143"/>
      <c r="AA3" s="61"/>
    </row>
    <row r="4" spans="1:27">
      <c r="A4" s="78"/>
      <c r="B4" s="7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143"/>
      <c r="AA4" s="61"/>
    </row>
    <row r="5" ht="12" customHeight="1" spans="1:27">
      <c r="A5" s="78"/>
      <c r="B5" s="79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143"/>
      <c r="AA5" s="61"/>
    </row>
    <row r="6" spans="1:27">
      <c r="A6" s="78"/>
      <c r="B6" s="79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143"/>
      <c r="AA6" s="61"/>
    </row>
    <row r="7" ht="28" customHeight="1" spans="1:27">
      <c r="A7" s="145"/>
      <c r="B7" s="82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44"/>
      <c r="AA7" s="62"/>
    </row>
    <row r="8" ht="16" customHeight="1" spans="1:27">
      <c r="A8" s="11"/>
      <c r="B8" s="12"/>
      <c r="C8" s="105">
        <v>1</v>
      </c>
      <c r="D8" s="105">
        <v>2</v>
      </c>
      <c r="E8" s="105">
        <v>3</v>
      </c>
      <c r="F8" s="105">
        <v>4</v>
      </c>
      <c r="G8" s="105">
        <v>5</v>
      </c>
      <c r="H8" s="105">
        <v>6</v>
      </c>
      <c r="I8" s="105">
        <v>7</v>
      </c>
      <c r="J8" s="105">
        <v>8</v>
      </c>
      <c r="K8" s="105">
        <v>9</v>
      </c>
      <c r="L8" s="105">
        <v>10</v>
      </c>
      <c r="M8" s="105">
        <v>11</v>
      </c>
      <c r="N8" s="105">
        <v>12</v>
      </c>
      <c r="O8" s="105">
        <v>13</v>
      </c>
      <c r="P8" s="105">
        <v>14</v>
      </c>
      <c r="Q8" s="105">
        <v>15</v>
      </c>
      <c r="R8" s="105">
        <v>16</v>
      </c>
      <c r="S8" s="105">
        <v>17</v>
      </c>
      <c r="T8" s="105">
        <v>18</v>
      </c>
      <c r="U8" s="105">
        <v>19</v>
      </c>
      <c r="V8" s="105">
        <v>20</v>
      </c>
      <c r="W8" s="105">
        <v>21</v>
      </c>
      <c r="X8" s="105">
        <v>22</v>
      </c>
      <c r="Y8" s="105">
        <v>23</v>
      </c>
      <c r="Z8" s="105">
        <v>24</v>
      </c>
      <c r="AA8" s="128" t="s">
        <v>23</v>
      </c>
    </row>
    <row r="9" spans="1:27">
      <c r="A9" s="14" t="s">
        <v>24</v>
      </c>
      <c r="B9" s="15" t="s">
        <v>85</v>
      </c>
      <c r="C9" s="16">
        <v>0.143</v>
      </c>
      <c r="D9" s="17"/>
      <c r="E9" s="17">
        <v>0.005</v>
      </c>
      <c r="F9" s="54"/>
      <c r="G9" s="17"/>
      <c r="H9" s="17"/>
      <c r="I9" s="17">
        <v>0.015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64"/>
      <c r="AA9" s="65" t="s">
        <v>59</v>
      </c>
    </row>
    <row r="10" spans="1:27">
      <c r="A10" s="18"/>
      <c r="B10" s="19" t="s">
        <v>86</v>
      </c>
      <c r="C10" s="20"/>
      <c r="D10" s="21"/>
      <c r="E10" s="21">
        <v>0.0073</v>
      </c>
      <c r="F10" s="55">
        <v>0.0006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6"/>
      <c r="AA10" s="67"/>
    </row>
    <row r="11" spans="1:27">
      <c r="A11" s="18"/>
      <c r="B11" s="22" t="s">
        <v>120</v>
      </c>
      <c r="C11" s="20"/>
      <c r="D11" s="21">
        <v>0.0104316</v>
      </c>
      <c r="E11" s="21"/>
      <c r="F11" s="55"/>
      <c r="G11" s="21"/>
      <c r="H11" s="21"/>
      <c r="I11" s="21"/>
      <c r="J11" s="21">
        <v>0.0304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6"/>
      <c r="AA11" s="67"/>
    </row>
    <row r="12" spans="1:27">
      <c r="A12" s="18"/>
      <c r="B12" s="19"/>
      <c r="C12" s="20"/>
      <c r="D12" s="21"/>
      <c r="E12" s="21"/>
      <c r="F12" s="55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6"/>
      <c r="AA12" s="67"/>
    </row>
    <row r="13" ht="13.95" spans="1:27">
      <c r="A13" s="23"/>
      <c r="B13" s="24"/>
      <c r="C13" s="25"/>
      <c r="D13" s="26"/>
      <c r="E13" s="26"/>
      <c r="F13" s="5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68"/>
      <c r="AA13" s="67"/>
    </row>
    <row r="14" spans="1:27">
      <c r="A14" s="14" t="s">
        <v>29</v>
      </c>
      <c r="B14" s="15" t="s">
        <v>81</v>
      </c>
      <c r="C14" s="16"/>
      <c r="D14" s="17"/>
      <c r="E14" s="17"/>
      <c r="F14" s="54"/>
      <c r="G14" s="17"/>
      <c r="H14" s="17"/>
      <c r="I14" s="17"/>
      <c r="J14" s="17"/>
      <c r="K14" s="17"/>
      <c r="L14" s="17">
        <v>0.1493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64"/>
      <c r="AA14" s="67"/>
    </row>
    <row r="15" spans="1:27">
      <c r="A15" s="18"/>
      <c r="B15" s="19"/>
      <c r="C15" s="20"/>
      <c r="D15" s="21"/>
      <c r="E15" s="21"/>
      <c r="F15" s="55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66"/>
      <c r="AA15" s="67"/>
    </row>
    <row r="16" spans="1:27">
      <c r="A16" s="18"/>
      <c r="B16" s="19"/>
      <c r="C16" s="20"/>
      <c r="D16" s="21"/>
      <c r="E16" s="21"/>
      <c r="F16" s="55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6"/>
      <c r="AA16" s="67"/>
    </row>
    <row r="17" ht="13.95" spans="1:27">
      <c r="A17" s="27"/>
      <c r="B17" s="28"/>
      <c r="C17" s="29"/>
      <c r="D17" s="30"/>
      <c r="E17" s="30"/>
      <c r="F17" s="57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69"/>
      <c r="AA17" s="67"/>
    </row>
    <row r="18" spans="1:27">
      <c r="A18" s="31" t="s">
        <v>30</v>
      </c>
      <c r="B18" s="32" t="s">
        <v>131</v>
      </c>
      <c r="C18" s="16"/>
      <c r="D18" s="17"/>
      <c r="E18" s="17"/>
      <c r="F18" s="54"/>
      <c r="G18" s="17">
        <v>0.02</v>
      </c>
      <c r="H18" s="17"/>
      <c r="I18" s="17"/>
      <c r="J18" s="17"/>
      <c r="K18" s="17"/>
      <c r="L18" s="17"/>
      <c r="M18" s="17"/>
      <c r="N18" s="17">
        <v>0.0823</v>
      </c>
      <c r="O18" s="17">
        <v>0.1039</v>
      </c>
      <c r="P18" s="17">
        <v>0.0104</v>
      </c>
      <c r="Q18" s="17">
        <v>0.01</v>
      </c>
      <c r="R18" s="17">
        <v>0.00245</v>
      </c>
      <c r="S18" s="17"/>
      <c r="T18" s="17"/>
      <c r="U18" s="17"/>
      <c r="V18" s="17"/>
      <c r="W18" s="17"/>
      <c r="X18" s="17"/>
      <c r="Y18" s="17"/>
      <c r="Z18" s="64"/>
      <c r="AA18" s="67"/>
    </row>
    <row r="19" ht="16" customHeight="1" spans="1:27">
      <c r="A19" s="33"/>
      <c r="B19" s="34" t="s">
        <v>132</v>
      </c>
      <c r="C19" s="20"/>
      <c r="D19" s="21">
        <v>0.007</v>
      </c>
      <c r="E19" s="21"/>
      <c r="F19" s="55"/>
      <c r="G19" s="21"/>
      <c r="H19" s="21"/>
      <c r="I19" s="21"/>
      <c r="J19" s="21"/>
      <c r="K19" s="21"/>
      <c r="L19" s="21"/>
      <c r="M19" s="21"/>
      <c r="N19" s="21"/>
      <c r="O19" s="21"/>
      <c r="P19" s="21">
        <v>0.015</v>
      </c>
      <c r="Q19" s="21">
        <v>0.019</v>
      </c>
      <c r="R19" s="21">
        <v>0.004</v>
      </c>
      <c r="S19" s="21"/>
      <c r="T19" s="21">
        <v>0.04</v>
      </c>
      <c r="U19" s="21">
        <v>0.0334</v>
      </c>
      <c r="V19" s="21">
        <v>0.0814</v>
      </c>
      <c r="W19" s="21">
        <v>0.005</v>
      </c>
      <c r="X19" s="21"/>
      <c r="Y19" s="21"/>
      <c r="Z19" s="66"/>
      <c r="AA19" s="67"/>
    </row>
    <row r="20" spans="1:27">
      <c r="A20" s="33"/>
      <c r="B20" s="35" t="s">
        <v>34</v>
      </c>
      <c r="C20" s="20"/>
      <c r="D20" s="21"/>
      <c r="E20" s="21">
        <v>0.0084</v>
      </c>
      <c r="F20" s="55"/>
      <c r="G20" s="21"/>
      <c r="H20" s="21"/>
      <c r="I20" s="21"/>
      <c r="J20" s="21"/>
      <c r="K20" s="21"/>
      <c r="L20" s="21"/>
      <c r="M20" s="21">
        <v>0.015</v>
      </c>
      <c r="N20" s="21"/>
      <c r="O20" s="21"/>
      <c r="P20" s="21"/>
      <c r="Q20" s="21"/>
      <c r="R20" s="21"/>
      <c r="S20" s="21">
        <v>0.0182</v>
      </c>
      <c r="T20" s="21"/>
      <c r="U20" s="21"/>
      <c r="V20" s="21"/>
      <c r="W20" s="21"/>
      <c r="X20" s="21"/>
      <c r="Y20" s="21"/>
      <c r="Z20" s="66"/>
      <c r="AA20" s="67"/>
    </row>
    <row r="21" spans="1:27">
      <c r="A21" s="33"/>
      <c r="B21" s="22" t="s">
        <v>35</v>
      </c>
      <c r="C21" s="20"/>
      <c r="D21" s="21"/>
      <c r="E21" s="21"/>
      <c r="F21" s="55"/>
      <c r="G21" s="21"/>
      <c r="H21" s="21"/>
      <c r="I21" s="21"/>
      <c r="J21" s="21"/>
      <c r="K21" s="21">
        <v>0.0514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6"/>
      <c r="AA21" s="67"/>
    </row>
    <row r="22" ht="13.95" spans="1:27">
      <c r="A22" s="36"/>
      <c r="B22" s="37"/>
      <c r="C22" s="25"/>
      <c r="D22" s="26"/>
      <c r="E22" s="26"/>
      <c r="F22" s="5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68"/>
      <c r="AA22" s="67"/>
    </row>
    <row r="23" spans="1:27">
      <c r="A23" s="31" t="s">
        <v>36</v>
      </c>
      <c r="B23" s="15" t="s">
        <v>91</v>
      </c>
      <c r="C23" s="16">
        <v>0.0128</v>
      </c>
      <c r="D23" s="17">
        <v>0.0024</v>
      </c>
      <c r="E23" s="17">
        <v>0.0103</v>
      </c>
      <c r="F23" s="54"/>
      <c r="G23" s="17"/>
      <c r="H23" s="17">
        <v>0.005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>
        <v>0.0715</v>
      </c>
      <c r="Y23" s="17">
        <v>4</v>
      </c>
      <c r="Z23" s="64">
        <v>6</v>
      </c>
      <c r="AA23" s="67"/>
    </row>
    <row r="24" spans="1:27">
      <c r="A24" s="33"/>
      <c r="B24" s="19" t="s">
        <v>92</v>
      </c>
      <c r="C24" s="20"/>
      <c r="D24" s="21"/>
      <c r="E24" s="21">
        <v>0.003</v>
      </c>
      <c r="F24" s="55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0.0254</v>
      </c>
      <c r="X24" s="21"/>
      <c r="Y24" s="21"/>
      <c r="Z24" s="66"/>
      <c r="AA24" s="67"/>
    </row>
    <row r="25" spans="1:27">
      <c r="A25" s="33"/>
      <c r="B25" s="19" t="s">
        <v>60</v>
      </c>
      <c r="C25" s="20"/>
      <c r="D25" s="21"/>
      <c r="E25" s="21">
        <v>0.007</v>
      </c>
      <c r="F25" s="55">
        <v>0.0006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66"/>
      <c r="AA25" s="67"/>
    </row>
    <row r="26" spans="1:27">
      <c r="A26" s="33"/>
      <c r="B26" s="28"/>
      <c r="C26" s="29"/>
      <c r="D26" s="30"/>
      <c r="E26" s="30"/>
      <c r="F26" s="57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69"/>
      <c r="AA26" s="67"/>
    </row>
    <row r="27" ht="13.95" spans="1:27">
      <c r="A27" s="36"/>
      <c r="B27" s="24"/>
      <c r="C27" s="25"/>
      <c r="D27" s="26"/>
      <c r="E27" s="26"/>
      <c r="F27" s="5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68"/>
      <c r="AA27" s="70"/>
    </row>
    <row r="28" ht="15.6" spans="1:27">
      <c r="A28" s="41" t="s">
        <v>39</v>
      </c>
      <c r="B28" s="42"/>
      <c r="C28" s="16">
        <f t="shared" ref="C28:X28" si="0">SUM(C9:C27)</f>
        <v>0.1558</v>
      </c>
      <c r="D28" s="17">
        <f t="shared" si="0"/>
        <v>0.0198316</v>
      </c>
      <c r="E28" s="17">
        <f t="shared" si="0"/>
        <v>0.041</v>
      </c>
      <c r="F28" s="17">
        <f t="shared" si="0"/>
        <v>0.0012</v>
      </c>
      <c r="G28" s="17">
        <f t="shared" si="0"/>
        <v>0.02</v>
      </c>
      <c r="H28" s="17">
        <f t="shared" si="0"/>
        <v>0.005</v>
      </c>
      <c r="I28" s="17">
        <f t="shared" si="0"/>
        <v>0.015</v>
      </c>
      <c r="J28" s="17">
        <f t="shared" si="0"/>
        <v>0.0304</v>
      </c>
      <c r="K28" s="17">
        <f t="shared" si="0"/>
        <v>0.0514</v>
      </c>
      <c r="L28" s="17">
        <f t="shared" si="0"/>
        <v>0.1493</v>
      </c>
      <c r="M28" s="17">
        <f t="shared" si="0"/>
        <v>0.015</v>
      </c>
      <c r="N28" s="17">
        <f t="shared" si="0"/>
        <v>0.0823</v>
      </c>
      <c r="O28" s="17">
        <f t="shared" si="0"/>
        <v>0.1039</v>
      </c>
      <c r="P28" s="17">
        <f t="shared" si="0"/>
        <v>0.0254</v>
      </c>
      <c r="Q28" s="17">
        <f t="shared" si="0"/>
        <v>0.029</v>
      </c>
      <c r="R28" s="17">
        <f t="shared" si="0"/>
        <v>0.00645</v>
      </c>
      <c r="S28" s="17">
        <f t="shared" si="0"/>
        <v>0.0182</v>
      </c>
      <c r="T28" s="17">
        <f t="shared" si="0"/>
        <v>0.04</v>
      </c>
      <c r="U28" s="17">
        <f t="shared" si="0"/>
        <v>0.0334</v>
      </c>
      <c r="V28" s="17">
        <f t="shared" si="0"/>
        <v>0.0814</v>
      </c>
      <c r="W28" s="17">
        <f t="shared" si="0"/>
        <v>0.0304</v>
      </c>
      <c r="X28" s="17">
        <f t="shared" si="0"/>
        <v>0.0715</v>
      </c>
      <c r="Y28" s="17">
        <v>4</v>
      </c>
      <c r="Z28" s="64">
        <v>6</v>
      </c>
      <c r="AA28" s="147"/>
    </row>
    <row r="29" ht="15.6" hidden="1" spans="1:27">
      <c r="A29" s="43" t="s">
        <v>40</v>
      </c>
      <c r="B29" s="44"/>
      <c r="C29" s="146">
        <f t="shared" ref="C29:X29" si="1">77*C28</f>
        <v>11.9966</v>
      </c>
      <c r="D29" s="146">
        <f t="shared" si="1"/>
        <v>1.5270332</v>
      </c>
      <c r="E29" s="146">
        <f t="shared" si="1"/>
        <v>3.157</v>
      </c>
      <c r="F29" s="146">
        <f t="shared" si="1"/>
        <v>0.0924</v>
      </c>
      <c r="G29" s="146">
        <f t="shared" si="1"/>
        <v>1.54</v>
      </c>
      <c r="H29" s="146">
        <f t="shared" si="1"/>
        <v>0.385</v>
      </c>
      <c r="I29" s="146">
        <f t="shared" si="1"/>
        <v>1.155</v>
      </c>
      <c r="J29" s="146">
        <f t="shared" si="1"/>
        <v>2.3408</v>
      </c>
      <c r="K29" s="146">
        <f t="shared" si="1"/>
        <v>3.9578</v>
      </c>
      <c r="L29" s="146">
        <f t="shared" si="1"/>
        <v>11.4961</v>
      </c>
      <c r="M29" s="146">
        <f t="shared" si="1"/>
        <v>1.155</v>
      </c>
      <c r="N29" s="146">
        <f t="shared" si="1"/>
        <v>6.3371</v>
      </c>
      <c r="O29" s="146">
        <f t="shared" si="1"/>
        <v>8.0003</v>
      </c>
      <c r="P29" s="146">
        <f t="shared" si="1"/>
        <v>1.9558</v>
      </c>
      <c r="Q29" s="146">
        <f t="shared" si="1"/>
        <v>2.233</v>
      </c>
      <c r="R29" s="146">
        <f t="shared" si="1"/>
        <v>0.49665</v>
      </c>
      <c r="S29" s="146">
        <f t="shared" si="1"/>
        <v>1.4014</v>
      </c>
      <c r="T29" s="146">
        <f t="shared" si="1"/>
        <v>3.08</v>
      </c>
      <c r="U29" s="146">
        <f t="shared" si="1"/>
        <v>2.5718</v>
      </c>
      <c r="V29" s="146">
        <f t="shared" si="1"/>
        <v>6.2678</v>
      </c>
      <c r="W29" s="146">
        <f t="shared" si="1"/>
        <v>2.3408</v>
      </c>
      <c r="X29" s="146">
        <f t="shared" si="1"/>
        <v>5.5055</v>
      </c>
      <c r="Y29" s="146">
        <v>4</v>
      </c>
      <c r="Z29" s="146">
        <v>6</v>
      </c>
      <c r="AA29" s="72"/>
    </row>
    <row r="30" ht="15.6" spans="1:27">
      <c r="A30" s="43" t="s">
        <v>40</v>
      </c>
      <c r="B30" s="44"/>
      <c r="C30" s="45">
        <f t="shared" ref="C30:X30" si="2">ROUND(C29,2)</f>
        <v>12</v>
      </c>
      <c r="D30" s="46">
        <f t="shared" si="2"/>
        <v>1.53</v>
      </c>
      <c r="E30" s="46">
        <f t="shared" si="2"/>
        <v>3.16</v>
      </c>
      <c r="F30" s="46">
        <f t="shared" si="2"/>
        <v>0.09</v>
      </c>
      <c r="G30" s="46">
        <f t="shared" si="2"/>
        <v>1.54</v>
      </c>
      <c r="H30" s="46">
        <f t="shared" si="2"/>
        <v>0.39</v>
      </c>
      <c r="I30" s="46">
        <f t="shared" si="2"/>
        <v>1.16</v>
      </c>
      <c r="J30" s="46">
        <f t="shared" si="2"/>
        <v>2.34</v>
      </c>
      <c r="K30" s="46">
        <f t="shared" si="2"/>
        <v>3.96</v>
      </c>
      <c r="L30" s="46">
        <f t="shared" si="2"/>
        <v>11.5</v>
      </c>
      <c r="M30" s="46">
        <f t="shared" si="2"/>
        <v>1.16</v>
      </c>
      <c r="N30" s="46">
        <f t="shared" si="2"/>
        <v>6.34</v>
      </c>
      <c r="O30" s="46">
        <f t="shared" si="2"/>
        <v>8</v>
      </c>
      <c r="P30" s="46">
        <f t="shared" si="2"/>
        <v>1.96</v>
      </c>
      <c r="Q30" s="46">
        <f t="shared" si="2"/>
        <v>2.23</v>
      </c>
      <c r="R30" s="46">
        <f t="shared" si="2"/>
        <v>0.5</v>
      </c>
      <c r="S30" s="46">
        <f t="shared" si="2"/>
        <v>1.4</v>
      </c>
      <c r="T30" s="46">
        <f t="shared" si="2"/>
        <v>3.08</v>
      </c>
      <c r="U30" s="46">
        <f t="shared" si="2"/>
        <v>2.57</v>
      </c>
      <c r="V30" s="46">
        <f t="shared" si="2"/>
        <v>6.27</v>
      </c>
      <c r="W30" s="46">
        <f t="shared" si="2"/>
        <v>2.34</v>
      </c>
      <c r="X30" s="46">
        <f t="shared" si="2"/>
        <v>5.51</v>
      </c>
      <c r="Y30" s="59">
        <v>4</v>
      </c>
      <c r="Z30" s="92">
        <v>6</v>
      </c>
      <c r="AA30" s="72"/>
    </row>
    <row r="31" ht="15.6" spans="1:27">
      <c r="A31" s="43" t="s">
        <v>41</v>
      </c>
      <c r="B31" s="44"/>
      <c r="C31" s="45">
        <v>80</v>
      </c>
      <c r="D31" s="47">
        <v>800</v>
      </c>
      <c r="E31" s="47">
        <v>85</v>
      </c>
      <c r="F31" s="47">
        <v>1400</v>
      </c>
      <c r="G31" s="46">
        <v>60</v>
      </c>
      <c r="H31" s="46">
        <v>115</v>
      </c>
      <c r="I31" s="46">
        <v>133</v>
      </c>
      <c r="J31" s="47">
        <v>62.37</v>
      </c>
      <c r="K31" s="47">
        <v>39.5</v>
      </c>
      <c r="L31" s="46">
        <v>100</v>
      </c>
      <c r="M31" s="46">
        <v>110</v>
      </c>
      <c r="N31" s="46">
        <v>253</v>
      </c>
      <c r="O31" s="46">
        <v>40</v>
      </c>
      <c r="P31" s="46">
        <v>52</v>
      </c>
      <c r="Q31" s="59">
        <v>80</v>
      </c>
      <c r="R31" s="46">
        <v>220</v>
      </c>
      <c r="S31" s="46">
        <v>250</v>
      </c>
      <c r="T31" s="46">
        <v>88</v>
      </c>
      <c r="U31" s="46">
        <v>350</v>
      </c>
      <c r="V31" s="46">
        <v>40</v>
      </c>
      <c r="W31" s="46">
        <v>400</v>
      </c>
      <c r="X31" s="46">
        <v>319.2</v>
      </c>
      <c r="Y31" s="59">
        <v>6</v>
      </c>
      <c r="Z31" s="92">
        <v>2.7</v>
      </c>
      <c r="AA31" s="19"/>
    </row>
    <row r="32" ht="16.35" spans="1:27">
      <c r="A32" s="48" t="s">
        <v>42</v>
      </c>
      <c r="B32" s="49"/>
      <c r="C32" s="112">
        <f t="shared" ref="C32:M32" si="3">C31*C30</f>
        <v>960</v>
      </c>
      <c r="D32" s="112">
        <f t="shared" si="3"/>
        <v>1224</v>
      </c>
      <c r="E32" s="112">
        <f t="shared" si="3"/>
        <v>268.6</v>
      </c>
      <c r="F32" s="112">
        <f t="shared" si="3"/>
        <v>126</v>
      </c>
      <c r="G32" s="112">
        <f t="shared" si="3"/>
        <v>92.4</v>
      </c>
      <c r="H32" s="112">
        <f t="shared" si="3"/>
        <v>44.85</v>
      </c>
      <c r="I32" s="112">
        <f t="shared" si="3"/>
        <v>154.28</v>
      </c>
      <c r="J32" s="112">
        <f t="shared" si="3"/>
        <v>145.9458</v>
      </c>
      <c r="K32" s="112">
        <f t="shared" si="3"/>
        <v>156.42</v>
      </c>
      <c r="L32" s="112">
        <f t="shared" si="3"/>
        <v>1150</v>
      </c>
      <c r="M32" s="112">
        <f t="shared" si="3"/>
        <v>127.6</v>
      </c>
      <c r="N32" s="112">
        <f t="shared" ref="N32:AA32" si="4">N31*N30</f>
        <v>1604.02</v>
      </c>
      <c r="O32" s="112">
        <f t="shared" si="4"/>
        <v>320</v>
      </c>
      <c r="P32" s="112">
        <f t="shared" si="4"/>
        <v>101.92</v>
      </c>
      <c r="Q32" s="112">
        <f t="shared" si="4"/>
        <v>178.4</v>
      </c>
      <c r="R32" s="112">
        <f t="shared" si="4"/>
        <v>110</v>
      </c>
      <c r="S32" s="112">
        <f t="shared" si="4"/>
        <v>350</v>
      </c>
      <c r="T32" s="112">
        <f t="shared" si="4"/>
        <v>271.04</v>
      </c>
      <c r="U32" s="112">
        <f t="shared" si="4"/>
        <v>899.5</v>
      </c>
      <c r="V32" s="112">
        <f t="shared" si="4"/>
        <v>250.8</v>
      </c>
      <c r="W32" s="112">
        <f t="shared" si="4"/>
        <v>936</v>
      </c>
      <c r="X32" s="112">
        <f t="shared" si="4"/>
        <v>1758.792</v>
      </c>
      <c r="Y32" s="112">
        <f t="shared" si="4"/>
        <v>24</v>
      </c>
      <c r="Z32" s="112">
        <f t="shared" si="4"/>
        <v>16.2</v>
      </c>
      <c r="AA32" s="73">
        <f>SUM(C32:Z32)</f>
        <v>11270.7678</v>
      </c>
    </row>
    <row r="33" ht="15.6" spans="1:27">
      <c r="A33" s="51"/>
      <c r="B33" s="51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52">
        <f>AA32/AA2</f>
        <v>146.373607792208</v>
      </c>
    </row>
    <row r="34" customFormat="1" ht="27" customHeight="1" spans="2:14">
      <c r="B34" s="53" t="s">
        <v>43</v>
      </c>
      <c r="N34" s="52"/>
    </row>
    <row r="35" customFormat="1" ht="27" customHeight="1" spans="2:14">
      <c r="B35" s="53" t="s">
        <v>66</v>
      </c>
      <c r="N35" s="52"/>
    </row>
    <row r="36" customFormat="1" ht="27" customHeight="1" spans="2:2">
      <c r="B36" s="53" t="s">
        <v>45</v>
      </c>
    </row>
  </sheetData>
  <mergeCells count="39">
    <mergeCell ref="A1:Z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2"/>
    <mergeCell ref="A23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A9:AA27"/>
  </mergeCells>
  <pageMargins left="0.0784722222222222" right="0.196527777777778" top="1.05069444444444" bottom="1.05069444444444" header="0.708333333333333" footer="0.786805555555556"/>
  <pageSetup paperSize="9" scale="74" orientation="landscape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LibreOffice/6.4.3.2$Windows_X86_64 LibreOffice_project/747b5d0ebf89f41c860ec2a39efd7cb15b54f2d8</Application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01.07</vt:lpstr>
      <vt:lpstr>04.07</vt:lpstr>
      <vt:lpstr>05.07</vt:lpstr>
      <vt:lpstr>06.07</vt:lpstr>
      <vt:lpstr>07.07.</vt:lpstr>
      <vt:lpstr>08.07.</vt:lpstr>
      <vt:lpstr>11.07</vt:lpstr>
      <vt:lpstr>12.07.</vt:lpstr>
      <vt:lpstr>13.07</vt:lpstr>
      <vt:lpstr>14.07</vt:lpstr>
      <vt:lpstr>15.07</vt:lpstr>
      <vt:lpstr>18.07.</vt:lpstr>
      <vt:lpstr>19.07</vt:lpstr>
      <vt:lpstr>20.07.</vt:lpstr>
      <vt:lpstr>21.07.</vt:lpstr>
      <vt:lpstr>22.07</vt:lpstr>
      <vt:lpstr>25.07</vt:lpstr>
      <vt:lpstr>26.07</vt:lpstr>
      <vt:lpstr>27.07</vt:lpstr>
      <vt:lpstr>28.07</vt:lpstr>
      <vt:lpstr>29.07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</cp:lastModifiedBy>
  <cp:revision>0</cp:revision>
  <dcterms:created xsi:type="dcterms:W3CDTF">2021-06-07T14:56:00Z</dcterms:created>
  <dcterms:modified xsi:type="dcterms:W3CDTF">2022-08-04T08:14:14Z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1049-11.2.0.11251</vt:lpwstr>
  </property>
  <property fmtid="{D5CDD505-2E9C-101B-9397-08002B2CF9AE}" pid="3" name="ICV">
    <vt:lpwstr>C7627704E88F4559BF884448C407405A</vt:lpwstr>
  </property>
</Properties>
</file>