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3040" windowHeight="9215" tabRatio="500" firstSheet="8" activeTab="17"/>
  </bookViews>
  <sheets>
    <sheet name="04.05" sheetId="82" r:id="rId1"/>
    <sheet name="05.05" sheetId="48" r:id="rId2"/>
    <sheet name="06.05" sheetId="93" r:id="rId3"/>
    <sheet name="11,05" sheetId="94" r:id="rId4"/>
    <sheet name="12.05." sheetId="95" r:id="rId5"/>
    <sheet name="13.05" sheetId="66" r:id="rId6"/>
    <sheet name="1605" sheetId="79" r:id="rId7"/>
    <sheet name="17.05" sheetId="67" r:id="rId8"/>
    <sheet name="18.05" sheetId="58" r:id="rId9"/>
    <sheet name="19.05" sheetId="88" r:id="rId10"/>
    <sheet name="20.05" sheetId="89" r:id="rId11"/>
    <sheet name="23.05" sheetId="97" r:id="rId12"/>
    <sheet name="24.05" sheetId="57" r:id="rId13"/>
    <sheet name="25.05" sheetId="96" r:id="rId14"/>
    <sheet name="26.05" sheetId="98" r:id="rId15"/>
    <sheet name="27.05" sheetId="73" r:id="rId16"/>
    <sheet name="30.05" sheetId="99" r:id="rId17"/>
    <sheet name="31.05" sheetId="100" r:id="rId18"/>
  </sheets>
  <calcPr calcId="144525" refMode="R1C1"/>
</workbook>
</file>

<file path=xl/sharedStrings.xml><?xml version="1.0" encoding="utf-8"?>
<sst xmlns="http://schemas.openxmlformats.org/spreadsheetml/2006/main" count="939" uniqueCount="176">
  <si>
    <t>Количество продуктов питания, подлежащих закладке на 1 человека</t>
  </si>
  <si>
    <t xml:space="preserve">04 мая  2022                                 133 чел                            </t>
  </si>
  <si>
    <t>Молоко</t>
  </si>
  <si>
    <t>Масло сливочное</t>
  </si>
  <si>
    <t>Сахар</t>
  </si>
  <si>
    <t>Макароны</t>
  </si>
  <si>
    <t>Сыр</t>
  </si>
  <si>
    <t>Чай</t>
  </si>
  <si>
    <t>Лимон</t>
  </si>
  <si>
    <t>Хлеб пшеничный</t>
  </si>
  <si>
    <t>Хлеб ржаной</t>
  </si>
  <si>
    <t>Яблоко</t>
  </si>
  <si>
    <t>Картофель</t>
  </si>
  <si>
    <t>Лук</t>
  </si>
  <si>
    <t>Морковь</t>
  </si>
  <si>
    <t>Масло растительное</t>
  </si>
  <si>
    <t>Рыба Горбуша</t>
  </si>
  <si>
    <t>Рыба Минтай</t>
  </si>
  <si>
    <t>Пшено</t>
  </si>
  <si>
    <t>Рис</t>
  </si>
  <si>
    <t>Гречка</t>
  </si>
  <si>
    <t>Мука</t>
  </si>
  <si>
    <t>Окорок свиной</t>
  </si>
  <si>
    <t>Капуста</t>
  </si>
  <si>
    <t>Сухофрукты</t>
  </si>
  <si>
    <t>Сметана</t>
  </si>
  <si>
    <t>Манка</t>
  </si>
  <si>
    <t>Вафли развесные</t>
  </si>
  <si>
    <t>Томатная паста</t>
  </si>
  <si>
    <t>Соль</t>
  </si>
  <si>
    <t>человек</t>
  </si>
  <si>
    <r>
      <rPr>
        <b/>
        <sz val="12"/>
        <rFont val="Times New Roman"/>
        <charset val="204"/>
      </rPr>
      <t>1 завтрак</t>
    </r>
    <r>
      <rPr>
        <sz val="12"/>
        <rFont val="Times New Roman"/>
        <charset val="204"/>
      </rPr>
      <t xml:space="preserve"> </t>
    </r>
  </si>
  <si>
    <t>Макароны с маслом и сыром</t>
  </si>
  <si>
    <t>Выдано 28 н.ед</t>
  </si>
  <si>
    <t>Чай с лимоном и сахаром</t>
  </si>
  <si>
    <t xml:space="preserve">Хлеб с маслом </t>
  </si>
  <si>
    <t>2 завтрак</t>
  </si>
  <si>
    <t>Обед</t>
  </si>
  <si>
    <t>Суп рыбный со сметаной</t>
  </si>
  <si>
    <t>Голубцы ленивые с</t>
  </si>
  <si>
    <t>отварной гречкой</t>
  </si>
  <si>
    <t>Компот из  сухофруктов</t>
  </si>
  <si>
    <t>Хлеб</t>
  </si>
  <si>
    <t>Полдник</t>
  </si>
  <si>
    <t>Каша манная молочная</t>
  </si>
  <si>
    <t>Чай с сахаром</t>
  </si>
  <si>
    <t>Вафелька</t>
  </si>
  <si>
    <t>Итого на человека</t>
  </si>
  <si>
    <t>Итого к выдаче</t>
  </si>
  <si>
    <t>Цена</t>
  </si>
  <si>
    <t>На сумму</t>
  </si>
  <si>
    <t>Заведующий МДОУ ________________ Е.А. Бабенко                                                                                                                        Повар ______________ О.В Ефременкова</t>
  </si>
  <si>
    <t>«Детский сад «Ферзиковский»» МР «Ферзиковский район»                                                                                                                 Повар ______________ А.Н Василькова</t>
  </si>
  <si>
    <t xml:space="preserve">                                                                                                                                                                                                                          Завхоз ______________ Н.В.Гришина</t>
  </si>
  <si>
    <t xml:space="preserve">05 мая  2022                                 138 чел                            </t>
  </si>
  <si>
    <t>Вермишель</t>
  </si>
  <si>
    <t>Печенье</t>
  </si>
  <si>
    <t>Сок</t>
  </si>
  <si>
    <t>Ягода</t>
  </si>
  <si>
    <t>Грудка куриная</t>
  </si>
  <si>
    <t>Горох</t>
  </si>
  <si>
    <t>Какао</t>
  </si>
  <si>
    <t>Дрожжи</t>
  </si>
  <si>
    <t>Яйца</t>
  </si>
  <si>
    <t>Лимонная кислота</t>
  </si>
  <si>
    <t>Повидло</t>
  </si>
  <si>
    <t>Суп вермишелевый молочный</t>
  </si>
  <si>
    <t>Выдано 26 н.ед</t>
  </si>
  <si>
    <t>Чай с сахаром и лимоном</t>
  </si>
  <si>
    <t>Хлеб с маслом и сыром</t>
  </si>
  <si>
    <t>Суп гороховый с мясом</t>
  </si>
  <si>
    <t>Гуляш мясной</t>
  </si>
  <si>
    <t>Картофельное пюре</t>
  </si>
  <si>
    <t>Компот из яблок и ягод</t>
  </si>
  <si>
    <t>Оладьи с повидлом</t>
  </si>
  <si>
    <t>Какао с молоком</t>
  </si>
  <si>
    <t>Заведующий МДОУ ________________ Е.А. Бабенко                                                                                                                         Повар ______________ О.В Ефременкова</t>
  </si>
  <si>
    <t>«Детский сад «Ферзиковский»» МР «Ферзиковский район»                                                                                                                Повар ______________ А.Н Василькова</t>
  </si>
  <si>
    <t xml:space="preserve">                                                                                                                                                                                                                       Завхоз ______________ Н.В.Гришина</t>
  </si>
  <si>
    <t xml:space="preserve">06 мая 2022                                139 чел                            </t>
  </si>
  <si>
    <t>Снежок</t>
  </si>
  <si>
    <t>Свекла</t>
  </si>
  <si>
    <t>Рыба минтай</t>
  </si>
  <si>
    <t>Творог</t>
  </si>
  <si>
    <t>Яйцо</t>
  </si>
  <si>
    <t>Ванилин</t>
  </si>
  <si>
    <t xml:space="preserve">Каша пшенная молочная </t>
  </si>
  <si>
    <t>Выдано 25 н.ед</t>
  </si>
  <si>
    <t>Чай с  сахаром</t>
  </si>
  <si>
    <t>Свекольник с мясом и сметаной</t>
  </si>
  <si>
    <t>Рыба тушенная с овощами с</t>
  </si>
  <si>
    <t>отварным рисом</t>
  </si>
  <si>
    <t>Компот из сухофруктов</t>
  </si>
  <si>
    <t>Запеканка творожная</t>
  </si>
  <si>
    <t>Соус сметанный</t>
  </si>
  <si>
    <t xml:space="preserve">11 мая 2022                                 142 чел                            </t>
  </si>
  <si>
    <t xml:space="preserve">Грудка куриная </t>
  </si>
  <si>
    <t>Капуста квашенная</t>
  </si>
  <si>
    <t>Суп картофельный с мясом и клецками</t>
  </si>
  <si>
    <t>Мясо тушенное с рисом</t>
  </si>
  <si>
    <t>Салат из квашенной капусты</t>
  </si>
  <si>
    <t xml:space="preserve">12 мая 2022                                 152 чел                            </t>
  </si>
  <si>
    <t>Геркулес</t>
  </si>
  <si>
    <t>яйцо</t>
  </si>
  <si>
    <t xml:space="preserve">Каша овсянная молочная </t>
  </si>
  <si>
    <t>Выдано 24 н.ед</t>
  </si>
  <si>
    <t>Суп крестьянский с мясом</t>
  </si>
  <si>
    <t>Булочка с сахаром</t>
  </si>
  <si>
    <t xml:space="preserve">13 мая 2021                                145 чел                            </t>
  </si>
  <si>
    <t>Говядина</t>
  </si>
  <si>
    <t>Крахмал</t>
  </si>
  <si>
    <t>Каша гречневая молочная</t>
  </si>
  <si>
    <t>Выдано 27 н.ед</t>
  </si>
  <si>
    <t>Борщ со свежей капустой, мясом и сметаной</t>
  </si>
  <si>
    <t xml:space="preserve">Тефтели с овощами и </t>
  </si>
  <si>
    <t>макароны отварные</t>
  </si>
  <si>
    <t>Биточки манные</t>
  </si>
  <si>
    <t>Соус ягодный</t>
  </si>
  <si>
    <t xml:space="preserve">16 мая  2022                                     143 чел                            </t>
  </si>
  <si>
    <t>Свиной окорок</t>
  </si>
  <si>
    <t>Огурцы маринованные</t>
  </si>
  <si>
    <t>Перловка</t>
  </si>
  <si>
    <t xml:space="preserve">Чай с сахаром </t>
  </si>
  <si>
    <t>Хлеб с маслом</t>
  </si>
  <si>
    <t xml:space="preserve">  </t>
  </si>
  <si>
    <t>Рассольник с мясом и сметаной с мясом</t>
  </si>
  <si>
    <t>Лениивые голубцы тушенные в сливочном соусе</t>
  </si>
  <si>
    <t>Рис отварной</t>
  </si>
  <si>
    <t xml:space="preserve">17 мая 2022                                        145 чел                            </t>
  </si>
  <si>
    <t>Фасоль</t>
  </si>
  <si>
    <t>Грудка</t>
  </si>
  <si>
    <t>Апельсин</t>
  </si>
  <si>
    <t>Сосиски</t>
  </si>
  <si>
    <t>Каша овсянная молочная</t>
  </si>
  <si>
    <t>Выдано 22 н.ед</t>
  </si>
  <si>
    <t>Суп фасолевый с мясом</t>
  </si>
  <si>
    <t>Макароны тушенные с мясом</t>
  </si>
  <si>
    <t>Компот из яблок  и ягод</t>
  </si>
  <si>
    <t>Омлет с сосисками</t>
  </si>
  <si>
    <t xml:space="preserve">18 мая  2022                                139 чел                            </t>
  </si>
  <si>
    <t>Бананы</t>
  </si>
  <si>
    <t xml:space="preserve">Каша манная молочная </t>
  </si>
  <si>
    <t>Капуста тушенная с мясом</t>
  </si>
  <si>
    <t xml:space="preserve">19 мая 2022                                   131 чел                            </t>
  </si>
  <si>
    <t>Щи из квашенной капусты с мясом и сметаной</t>
  </si>
  <si>
    <t xml:space="preserve">Гуляш мясной </t>
  </si>
  <si>
    <t>Компот из фруктов и ягод</t>
  </si>
  <si>
    <t>Ватрушка с творогом</t>
  </si>
  <si>
    <t xml:space="preserve">20 мая                                            130 чел                            </t>
  </si>
  <si>
    <t>Каша пшенная молочная</t>
  </si>
  <si>
    <t>Рыба тушенная с овощами и</t>
  </si>
  <si>
    <t>Макароны с сыром</t>
  </si>
  <si>
    <t xml:space="preserve">23 мая  2022                                     111 чел                            </t>
  </si>
  <si>
    <t>Суп молочный вермишелевый</t>
  </si>
  <si>
    <t xml:space="preserve">24 мая  2022                                 117 чел                            </t>
  </si>
  <si>
    <t>Каша молочная "Дружба"</t>
  </si>
  <si>
    <t>Борщ с мясом и сметаной</t>
  </si>
  <si>
    <t>Биточки рыбные тушенные с овощами</t>
  </si>
  <si>
    <t xml:space="preserve">25 мая  2022                                118 чел                            </t>
  </si>
  <si>
    <t>Гуляш мясной с отварной гречкой</t>
  </si>
  <si>
    <t xml:space="preserve">26 мая 2021                                121 чел                            </t>
  </si>
  <si>
    <t>Каша рисовая молочная</t>
  </si>
  <si>
    <t>Щи с мясом и квашенной капустой</t>
  </si>
  <si>
    <t xml:space="preserve">27 мая   2022                                    108 чел                            </t>
  </si>
  <si>
    <t>Огурцы соленые</t>
  </si>
  <si>
    <t>Окорок</t>
  </si>
  <si>
    <t>Рассольник с мясом и сметаной</t>
  </si>
  <si>
    <t>Запеканка картофельная с мясом</t>
  </si>
  <si>
    <t xml:space="preserve">30 мая 2021                                117 чел                            </t>
  </si>
  <si>
    <t>Шоколадка</t>
  </si>
  <si>
    <t>Выдано 21 н.ед</t>
  </si>
  <si>
    <t>Омлет</t>
  </si>
  <si>
    <t xml:space="preserve">31 мая  2022                                 89 чел                            </t>
  </si>
  <si>
    <t>Барни</t>
  </si>
  <si>
    <t>Суп крестьянский с гречкой</t>
  </si>
  <si>
    <t>Бисквит</t>
  </si>
</sst>
</file>

<file path=xl/styles.xml><?xml version="1.0" encoding="utf-8"?>
<styleSheet xmlns="http://schemas.openxmlformats.org/spreadsheetml/2006/main">
  <numFmts count="6">
    <numFmt numFmtId="176" formatCode="_-* #\ ##0_-;\-&quot;₽&quot;* #\ ##0_-;_-&quot;₽&quot;* &quot;-&quot;_-;_-@_-"/>
    <numFmt numFmtId="177" formatCode="_-* #\ ##0.00_-;\-* #\ ##0.00_-;_-* &quot;-&quot;??_-;_-@_-"/>
    <numFmt numFmtId="178" formatCode="_-* #\ ##0_-;\-* #\ ##0_-;_-* &quot;-&quot;_-;_-@_-"/>
    <numFmt numFmtId="179" formatCode="_-&quot;₽&quot;* #\ ##0.00_-;\-&quot;₽&quot;* #\ ##0.00_-;_-&quot;₽&quot;* &quot;-&quot;??_-;_-@_-"/>
    <numFmt numFmtId="180" formatCode="0.000"/>
    <numFmt numFmtId="181" formatCode="0.0000"/>
  </numFmts>
  <fonts count="30">
    <font>
      <sz val="10"/>
      <name val="Arial"/>
      <charset val="204"/>
    </font>
    <font>
      <b/>
      <sz val="12"/>
      <name val="Arial"/>
      <charset val="204"/>
    </font>
    <font>
      <b/>
      <sz val="10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sz val="10"/>
      <name val="Cambria"/>
      <charset val="204"/>
    </font>
    <font>
      <sz val="11"/>
      <name val="Times New Roman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1"/>
      <name val="Times New Roman"/>
      <charset val="20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0" fillId="7" borderId="0" applyNumberFormat="0" applyBorder="0" applyAlignment="0" applyProtection="0">
      <alignment vertical="center"/>
    </xf>
    <xf numFmtId="176" fontId="0" fillId="0" borderId="0" applyBorder="0" applyAlignment="0" applyProtection="0"/>
    <xf numFmtId="0" fontId="10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178" fontId="0" fillId="0" borderId="0" applyBorder="0" applyAlignment="0" applyProtection="0"/>
    <xf numFmtId="179" fontId="0" fillId="0" borderId="0" applyBorder="0" applyAlignment="0" applyProtection="0"/>
    <xf numFmtId="177" fontId="0" fillId="0" borderId="0" applyBorder="0" applyAlignment="0" applyProtection="0"/>
    <xf numFmtId="0" fontId="10" fillId="15" borderId="0" applyNumberFormat="0" applyBorder="0" applyAlignment="0" applyProtection="0">
      <alignment vertical="center"/>
    </xf>
    <xf numFmtId="9" fontId="0" fillId="0" borderId="0" applyBorder="0" applyAlignment="0" applyProtection="0"/>
    <xf numFmtId="0" fontId="10" fillId="20" borderId="0" applyNumberFormat="0" applyBorder="0" applyAlignment="0" applyProtection="0">
      <alignment vertical="center"/>
    </xf>
    <xf numFmtId="0" fontId="17" fillId="0" borderId="53" applyNumberFormat="0" applyFill="0" applyAlignment="0" applyProtection="0">
      <alignment vertical="center"/>
    </xf>
    <xf numFmtId="0" fontId="18" fillId="23" borderId="5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4" borderId="55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6" applyNumberFormat="0" applyFill="0" applyAlignment="0" applyProtection="0">
      <alignment vertical="center"/>
    </xf>
    <xf numFmtId="0" fontId="26" fillId="0" borderId="56" applyNumberFormat="0" applyFill="0" applyAlignment="0" applyProtection="0">
      <alignment vertical="center"/>
    </xf>
    <xf numFmtId="0" fontId="27" fillId="0" borderId="5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9" borderId="52" applyNumberFormat="0" applyAlignment="0" applyProtection="0">
      <alignment vertical="center"/>
    </xf>
    <xf numFmtId="0" fontId="29" fillId="25" borderId="58" applyNumberFormat="0" applyAlignment="0" applyProtection="0">
      <alignment vertical="center"/>
    </xf>
    <xf numFmtId="0" fontId="28" fillId="23" borderId="52" applyNumberFormat="0" applyAlignment="0" applyProtection="0">
      <alignment vertical="center"/>
    </xf>
    <xf numFmtId="0" fontId="13" fillId="0" borderId="5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178">
    <xf numFmtId="0" fontId="0" fillId="0" borderId="0" xfId="0"/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textRotation="90" wrapText="1"/>
    </xf>
    <xf numFmtId="0" fontId="0" fillId="0" borderId="17" xfId="0" applyBorder="1"/>
    <xf numFmtId="180" fontId="0" fillId="0" borderId="3" xfId="0" applyNumberFormat="1" applyBorder="1"/>
    <xf numFmtId="180" fontId="0" fillId="0" borderId="4" xfId="0" applyNumberFormat="1" applyBorder="1"/>
    <xf numFmtId="0" fontId="4" fillId="0" borderId="18" xfId="0" applyFont="1" applyBorder="1" applyAlignment="1">
      <alignment horizontal="left" vertical="center" textRotation="90" wrapText="1"/>
    </xf>
    <xf numFmtId="0" fontId="0" fillId="0" borderId="18" xfId="0" applyBorder="1"/>
    <xf numFmtId="180" fontId="0" fillId="0" borderId="7" xfId="0" applyNumberFormat="1" applyBorder="1"/>
    <xf numFmtId="180" fontId="0" fillId="0" borderId="8" xfId="0" applyNumberFormat="1" applyBorder="1"/>
    <xf numFmtId="0" fontId="5" fillId="0" borderId="18" xfId="0" applyFont="1" applyBorder="1" applyAlignment="1">
      <alignment vertical="top" wrapText="1"/>
    </xf>
    <xf numFmtId="0" fontId="4" fillId="0" borderId="19" xfId="0" applyFont="1" applyBorder="1" applyAlignment="1">
      <alignment horizontal="left" vertical="center" textRotation="90" wrapText="1"/>
    </xf>
    <xf numFmtId="0" fontId="0" fillId="0" borderId="19" xfId="0" applyBorder="1"/>
    <xf numFmtId="180" fontId="0" fillId="0" borderId="11" xfId="0" applyNumberFormat="1" applyBorder="1"/>
    <xf numFmtId="180" fontId="0" fillId="0" borderId="12" xfId="0" applyNumberFormat="1" applyBorder="1"/>
    <xf numFmtId="180" fontId="0" fillId="0" borderId="20" xfId="0" applyNumberFormat="1" applyBorder="1"/>
    <xf numFmtId="180" fontId="0" fillId="0" borderId="21" xfId="0" applyNumberFormat="1" applyBorder="1"/>
    <xf numFmtId="0" fontId="3" fillId="0" borderId="22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wrapText="1"/>
    </xf>
    <xf numFmtId="0" fontId="3" fillId="0" borderId="24" xfId="0" applyFont="1" applyBorder="1" applyAlignment="1">
      <alignment horizontal="center" vertical="center" textRotation="90" wrapText="1"/>
    </xf>
    <xf numFmtId="0" fontId="0" fillId="0" borderId="24" xfId="0" applyBorder="1"/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2" fontId="0" fillId="0" borderId="7" xfId="0" applyNumberFormat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6" fillId="0" borderId="8" xfId="0" applyNumberFormat="1" applyFont="1" applyFill="1" applyBorder="1" applyAlignment="1">
      <alignment horizontal="right" vertical="top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2" fontId="0" fillId="0" borderId="11" xfId="0" applyNumberFormat="1" applyBorder="1"/>
    <xf numFmtId="0" fontId="3" fillId="0" borderId="0" xfId="0" applyFont="1" applyBorder="1" applyAlignment="1">
      <alignment horizontal="center" vertical="center" textRotation="90" wrapText="1"/>
    </xf>
    <xf numFmtId="0" fontId="0" fillId="0" borderId="0" xfId="0" applyBorder="1"/>
    <xf numFmtId="0" fontId="7" fillId="0" borderId="0" xfId="0" applyFont="1"/>
    <xf numFmtId="0" fontId="0" fillId="0" borderId="4" xfId="0" applyBorder="1"/>
    <xf numFmtId="0" fontId="0" fillId="0" borderId="8" xfId="0" applyBorder="1"/>
    <xf numFmtId="0" fontId="0" fillId="0" borderId="12" xfId="0" applyBorder="1"/>
    <xf numFmtId="0" fontId="0" fillId="0" borderId="21" xfId="0" applyBorder="1"/>
    <xf numFmtId="2" fontId="0" fillId="0" borderId="8" xfId="0" applyNumberFormat="1" applyBorder="1"/>
    <xf numFmtId="2" fontId="0" fillId="0" borderId="0" xfId="0" applyNumberFormat="1"/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 wrapText="1"/>
    </xf>
    <xf numFmtId="0" fontId="0" fillId="0" borderId="30" xfId="0" applyBorder="1"/>
    <xf numFmtId="180" fontId="1" fillId="0" borderId="22" xfId="0" applyNumberFormat="1" applyFont="1" applyBorder="1" applyAlignment="1">
      <alignment horizontal="center" vertical="center" textRotation="90"/>
    </xf>
    <xf numFmtId="0" fontId="0" fillId="0" borderId="31" xfId="0" applyBorder="1"/>
    <xf numFmtId="180" fontId="1" fillId="0" borderId="23" xfId="0" applyNumberFormat="1" applyFont="1" applyBorder="1" applyAlignment="1">
      <alignment horizontal="center" vertical="center" textRotation="90"/>
    </xf>
    <xf numFmtId="0" fontId="0" fillId="0" borderId="32" xfId="0" applyBorder="1"/>
    <xf numFmtId="0" fontId="0" fillId="0" borderId="33" xfId="0" applyBorder="1"/>
    <xf numFmtId="180" fontId="1" fillId="0" borderId="24" xfId="0" applyNumberFormat="1" applyFont="1" applyBorder="1" applyAlignment="1">
      <alignment horizontal="center" vertical="center" textRotation="90"/>
    </xf>
    <xf numFmtId="2" fontId="0" fillId="0" borderId="17" xfId="0" applyNumberFormat="1" applyBorder="1"/>
    <xf numFmtId="2" fontId="0" fillId="0" borderId="18" xfId="0" applyNumberFormat="1" applyBorder="1"/>
    <xf numFmtId="2" fontId="0" fillId="0" borderId="31" xfId="0" applyNumberFormat="1" applyBorder="1"/>
    <xf numFmtId="2" fontId="0" fillId="0" borderId="19" xfId="0" applyNumberFormat="1" applyBorder="1"/>
    <xf numFmtId="2" fontId="0" fillId="0" borderId="0" xfId="0" applyNumberFormat="1" applyBorder="1"/>
    <xf numFmtId="0" fontId="0" fillId="0" borderId="34" xfId="0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textRotation="90" wrapText="1"/>
    </xf>
    <xf numFmtId="181" fontId="0" fillId="0" borderId="4" xfId="0" applyNumberFormat="1" applyBorder="1"/>
    <xf numFmtId="0" fontId="4" fillId="0" borderId="35" xfId="0" applyFont="1" applyBorder="1" applyAlignment="1">
      <alignment horizontal="left" vertical="center" textRotation="90" wrapText="1"/>
    </xf>
    <xf numFmtId="181" fontId="0" fillId="0" borderId="8" xfId="0" applyNumberFormat="1" applyBorder="1"/>
    <xf numFmtId="0" fontId="4" fillId="0" borderId="36" xfId="0" applyFont="1" applyBorder="1" applyAlignment="1">
      <alignment horizontal="left" vertical="center" textRotation="90" wrapText="1"/>
    </xf>
    <xf numFmtId="181" fontId="0" fillId="0" borderId="12" xfId="0" applyNumberFormat="1" applyBorder="1"/>
    <xf numFmtId="0" fontId="4" fillId="0" borderId="38" xfId="0" applyFont="1" applyBorder="1" applyAlignment="1">
      <alignment horizontal="left" vertical="center" textRotation="90" wrapText="1"/>
    </xf>
    <xf numFmtId="0" fontId="0" fillId="0" borderId="39" xfId="0" applyBorder="1"/>
    <xf numFmtId="181" fontId="0" fillId="0" borderId="21" xfId="0" applyNumberFormat="1" applyBorder="1"/>
    <xf numFmtId="0" fontId="3" fillId="0" borderId="40" xfId="0" applyFont="1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center" textRotation="90" wrapText="1"/>
    </xf>
    <xf numFmtId="0" fontId="3" fillId="0" borderId="42" xfId="0" applyFont="1" applyBorder="1" applyAlignment="1">
      <alignment horizontal="center" vertical="center" textRotation="90" wrapText="1"/>
    </xf>
    <xf numFmtId="0" fontId="0" fillId="0" borderId="23" xfId="0" applyBorder="1"/>
    <xf numFmtId="0" fontId="2" fillId="0" borderId="24" xfId="0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vertical="center" textRotation="90"/>
    </xf>
    <xf numFmtId="2" fontId="0" fillId="0" borderId="26" xfId="0" applyNumberFormat="1" applyBorder="1"/>
    <xf numFmtId="2" fontId="0" fillId="0" borderId="6" xfId="0" applyNumberFormat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5" fillId="0" borderId="18" xfId="0" applyFont="1" applyBorder="1"/>
    <xf numFmtId="180" fontId="0" fillId="0" borderId="43" xfId="0" applyNumberFormat="1" applyBorder="1"/>
    <xf numFmtId="180" fontId="0" fillId="0" borderId="44" xfId="0" applyNumberFormat="1" applyBorder="1"/>
    <xf numFmtId="181" fontId="0" fillId="0" borderId="44" xfId="0" applyNumberFormat="1" applyBorder="1"/>
    <xf numFmtId="2" fontId="0" fillId="0" borderId="11" xfId="0" applyNumberFormat="1" applyFill="1" applyBorder="1"/>
    <xf numFmtId="0" fontId="3" fillId="0" borderId="2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180" fontId="0" fillId="0" borderId="30" xfId="0" applyNumberFormat="1" applyBorder="1"/>
    <xf numFmtId="180" fontId="0" fillId="0" borderId="31" xfId="0" applyNumberFormat="1" applyBorder="1"/>
    <xf numFmtId="180" fontId="0" fillId="0" borderId="32" xfId="0" applyNumberFormat="1" applyBorder="1"/>
    <xf numFmtId="180" fontId="0" fillId="0" borderId="33" xfId="0" applyNumberFormat="1" applyBorder="1"/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180" fontId="0" fillId="0" borderId="18" xfId="0" applyNumberFormat="1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180" fontId="0" fillId="0" borderId="7" xfId="0" applyNumberFormat="1" applyFill="1" applyBorder="1"/>
    <xf numFmtId="180" fontId="1" fillId="0" borderId="22" xfId="0" applyNumberFormat="1" applyFont="1" applyBorder="1" applyAlignment="1">
      <alignment vertical="center" textRotation="90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wrapText="1"/>
    </xf>
    <xf numFmtId="0" fontId="0" fillId="0" borderId="18" xfId="0" applyFont="1" applyBorder="1"/>
    <xf numFmtId="0" fontId="0" fillId="0" borderId="18" xfId="0" applyFont="1" applyBorder="1" applyAlignment="1">
      <alignment vertical="top" wrapText="1"/>
    </xf>
    <xf numFmtId="0" fontId="0" fillId="0" borderId="24" xfId="0" applyFont="1" applyBorder="1"/>
    <xf numFmtId="0" fontId="0" fillId="0" borderId="17" xfId="0" applyFont="1" applyBorder="1"/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48" xfId="0" applyFont="1" applyBorder="1"/>
    <xf numFmtId="0" fontId="0" fillId="0" borderId="42" xfId="0" applyBorder="1" applyAlignment="1">
      <alignment horizontal="center"/>
    </xf>
    <xf numFmtId="0" fontId="0" fillId="0" borderId="49" xfId="0" applyBorder="1"/>
    <xf numFmtId="0" fontId="3" fillId="0" borderId="49" xfId="0" applyFont="1" applyBorder="1" applyAlignment="1">
      <alignment horizontal="center" vertical="center" wrapText="1"/>
    </xf>
    <xf numFmtId="0" fontId="0" fillId="0" borderId="22" xfId="0" applyBorder="1"/>
    <xf numFmtId="0" fontId="3" fillId="0" borderId="23" xfId="0" applyFont="1" applyBorder="1" applyAlignment="1">
      <alignment horizontal="left" vertical="center" textRotation="90" wrapText="1"/>
    </xf>
    <xf numFmtId="0" fontId="4" fillId="0" borderId="39" xfId="0" applyFont="1" applyBorder="1" applyAlignment="1">
      <alignment horizontal="left" vertical="center" textRotation="90" wrapText="1"/>
    </xf>
    <xf numFmtId="0" fontId="0" fillId="0" borderId="24" xfId="0" applyBorder="1" applyAlignment="1">
      <alignment wrapText="1"/>
    </xf>
    <xf numFmtId="180" fontId="0" fillId="0" borderId="1" xfId="0" applyNumberFormat="1" applyBorder="1"/>
    <xf numFmtId="180" fontId="0" fillId="0" borderId="5" xfId="0" applyNumberFormat="1" applyBorder="1"/>
    <xf numFmtId="2" fontId="0" fillId="0" borderId="5" xfId="0" applyNumberFormat="1" applyFill="1" applyBorder="1"/>
    <xf numFmtId="2" fontId="0" fillId="0" borderId="9" xfId="0" applyNumberFormat="1" applyBorder="1"/>
    <xf numFmtId="180" fontId="0" fillId="0" borderId="50" xfId="0" applyNumberFormat="1" applyBorder="1"/>
    <xf numFmtId="0" fontId="3" fillId="0" borderId="30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180" fontId="0" fillId="0" borderId="19" xfId="0" applyNumberFormat="1" applyBorder="1"/>
    <xf numFmtId="180" fontId="0" fillId="0" borderId="2" xfId="0" applyNumberFormat="1" applyBorder="1"/>
    <xf numFmtId="180" fontId="0" fillId="0" borderId="17" xfId="0" applyNumberFormat="1" applyBorder="1"/>
    <xf numFmtId="2" fontId="0" fillId="0" borderId="46" xfId="0" applyNumberFormat="1" applyBorder="1"/>
    <xf numFmtId="181" fontId="0" fillId="0" borderId="0" xfId="0" applyNumberFormat="1"/>
    <xf numFmtId="181" fontId="3" fillId="0" borderId="4" xfId="0" applyNumberFormat="1" applyFont="1" applyBorder="1" applyAlignment="1">
      <alignment horizontal="center" vertical="center" textRotation="90" wrapText="1"/>
    </xf>
    <xf numFmtId="181" fontId="3" fillId="0" borderId="8" xfId="0" applyNumberFormat="1" applyFont="1" applyBorder="1" applyAlignment="1">
      <alignment horizontal="center" vertical="center" textRotation="90" wrapText="1"/>
    </xf>
    <xf numFmtId="181" fontId="3" fillId="0" borderId="12" xfId="0" applyNumberFormat="1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wrapText="1"/>
    </xf>
    <xf numFmtId="181" fontId="0" fillId="0" borderId="8" xfId="0" applyNumberFormat="1" applyFill="1" applyBorder="1"/>
    <xf numFmtId="181" fontId="0" fillId="0" borderId="0" xfId="0" applyNumberFormat="1" applyBorder="1"/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2" fontId="0" fillId="0" borderId="30" xfId="0" applyNumberFormat="1" applyBorder="1"/>
    <xf numFmtId="2" fontId="0" fillId="0" borderId="32" xfId="0" applyNumberFormat="1" applyBorder="1"/>
    <xf numFmtId="2" fontId="0" fillId="0" borderId="33" xfId="0" applyNumberFormat="1" applyBorder="1"/>
    <xf numFmtId="0" fontId="0" fillId="0" borderId="10" xfId="0" applyBorder="1"/>
    <xf numFmtId="2" fontId="0" fillId="0" borderId="12" xfId="0" applyNumberFormat="1" applyBorder="1"/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AE37"/>
  <sheetViews>
    <sheetView topLeftCell="B1" workbookViewId="0">
      <pane ySplit="7" topLeftCell="A20" activePane="bottomLeft" state="frozen"/>
      <selection/>
      <selection pane="bottomLeft" activeCell="A30" sqref="$A30:$XFD30"/>
    </sheetView>
  </sheetViews>
  <sheetFormatPr defaultColWidth="11.537037037037" defaultRowHeight="13.2"/>
  <cols>
    <col min="1" max="1" width="6.33333333333333" customWidth="1"/>
    <col min="2" max="2" width="25.5555555555556" customWidth="1"/>
    <col min="3" max="3" width="7" customWidth="1"/>
    <col min="4" max="4" width="7.11111111111111" customWidth="1"/>
    <col min="5" max="5" width="6.22222222222222" customWidth="1"/>
    <col min="6" max="6" width="6.11111111111111" customWidth="1"/>
    <col min="7" max="7" width="6.66666666666667" customWidth="1"/>
    <col min="8" max="8" width="7.33333333333333" style="162" customWidth="1"/>
    <col min="9" max="9" width="6.22222222222222" style="162" customWidth="1"/>
    <col min="10" max="11" width="6.11111111111111" customWidth="1"/>
    <col min="12" max="12" width="7" customWidth="1"/>
    <col min="13" max="13" width="7.33333333333333" customWidth="1"/>
    <col min="14" max="14" width="6.22222222222222" customWidth="1"/>
    <col min="15" max="15" width="6.33333333333333" customWidth="1"/>
    <col min="16" max="16" width="6.11111111111111" customWidth="1"/>
    <col min="17" max="18" width="7" customWidth="1"/>
    <col min="19" max="21" width="6.11111111111111" customWidth="1"/>
    <col min="22" max="22" width="5" customWidth="1"/>
    <col min="23" max="24" width="7" customWidth="1"/>
    <col min="25" max="26" width="6.22222222222222" customWidth="1"/>
    <col min="27" max="27" width="6.33333333333333" customWidth="1"/>
    <col min="28" max="29" width="6.77777777777778" customWidth="1"/>
    <col min="30" max="30" width="5" customWidth="1"/>
    <col min="31" max="31" width="8.66666666666667" customWidth="1"/>
  </cols>
  <sheetData>
    <row r="1" s="1" customFormat="1" ht="43" customHeight="1" spans="1:1">
      <c r="A1" s="1" t="s">
        <v>0</v>
      </c>
    </row>
    <row r="2" customHeight="1" spans="1:31">
      <c r="A2" s="75"/>
      <c r="B2" s="12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163" t="s">
        <v>7</v>
      </c>
      <c r="I2" s="163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5" t="s">
        <v>24</v>
      </c>
      <c r="Z2" s="5" t="s">
        <v>25</v>
      </c>
      <c r="AA2" s="5" t="s">
        <v>26</v>
      </c>
      <c r="AB2" s="5" t="s">
        <v>27</v>
      </c>
      <c r="AC2" s="5" t="s">
        <v>28</v>
      </c>
      <c r="AD2" s="113" t="s">
        <v>29</v>
      </c>
      <c r="AE2" s="169">
        <v>133</v>
      </c>
    </row>
    <row r="3" spans="1:31">
      <c r="A3" s="77"/>
      <c r="B3" s="125"/>
      <c r="C3" s="9"/>
      <c r="D3" s="9"/>
      <c r="E3" s="9"/>
      <c r="F3" s="9"/>
      <c r="G3" s="9"/>
      <c r="H3" s="164"/>
      <c r="I3" s="164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14"/>
      <c r="AE3" s="170"/>
    </row>
    <row r="4" spans="1:31">
      <c r="A4" s="77"/>
      <c r="B4" s="125"/>
      <c r="C4" s="9"/>
      <c r="D4" s="9"/>
      <c r="E4" s="9"/>
      <c r="F4" s="9"/>
      <c r="G4" s="9"/>
      <c r="H4" s="164"/>
      <c r="I4" s="164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114"/>
      <c r="AE4" s="170"/>
    </row>
    <row r="5" ht="12" customHeight="1" spans="1:31">
      <c r="A5" s="77"/>
      <c r="B5" s="125"/>
      <c r="C5" s="9"/>
      <c r="D5" s="9"/>
      <c r="E5" s="9"/>
      <c r="F5" s="9"/>
      <c r="G5" s="9"/>
      <c r="H5" s="164"/>
      <c r="I5" s="164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114"/>
      <c r="AE5" s="170"/>
    </row>
    <row r="6" spans="1:31">
      <c r="A6" s="77"/>
      <c r="B6" s="125"/>
      <c r="C6" s="9"/>
      <c r="D6" s="9"/>
      <c r="E6" s="9"/>
      <c r="F6" s="9"/>
      <c r="G6" s="9"/>
      <c r="H6" s="164"/>
      <c r="I6" s="164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14"/>
      <c r="AE6" s="170"/>
    </row>
    <row r="7" ht="28" customHeight="1" spans="1:31">
      <c r="A7" s="79"/>
      <c r="B7" s="127"/>
      <c r="C7" s="13"/>
      <c r="D7" s="13"/>
      <c r="E7" s="13"/>
      <c r="F7" s="13"/>
      <c r="G7" s="13"/>
      <c r="H7" s="165"/>
      <c r="I7" s="165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15"/>
      <c r="AE7" s="171"/>
    </row>
    <row r="8" ht="15" customHeight="1" spans="1:31">
      <c r="A8" s="143"/>
      <c r="B8" s="166"/>
      <c r="C8" s="145">
        <v>1</v>
      </c>
      <c r="D8" s="145">
        <v>2</v>
      </c>
      <c r="E8" s="145">
        <v>3</v>
      </c>
      <c r="F8" s="145">
        <v>4</v>
      </c>
      <c r="G8" s="145">
        <v>5</v>
      </c>
      <c r="H8" s="145">
        <v>6</v>
      </c>
      <c r="I8" s="145">
        <v>7</v>
      </c>
      <c r="J8" s="145">
        <v>8</v>
      </c>
      <c r="K8" s="145">
        <v>9</v>
      </c>
      <c r="L8" s="145">
        <v>10</v>
      </c>
      <c r="M8" s="145">
        <v>11</v>
      </c>
      <c r="N8" s="145">
        <v>12</v>
      </c>
      <c r="O8" s="145">
        <v>13</v>
      </c>
      <c r="P8" s="145">
        <v>14</v>
      </c>
      <c r="Q8" s="145">
        <v>15</v>
      </c>
      <c r="R8" s="145">
        <v>16</v>
      </c>
      <c r="S8" s="145">
        <v>17</v>
      </c>
      <c r="T8" s="145">
        <v>18</v>
      </c>
      <c r="U8" s="145">
        <v>19</v>
      </c>
      <c r="V8" s="145">
        <v>20</v>
      </c>
      <c r="W8" s="145">
        <v>21</v>
      </c>
      <c r="X8" s="145">
        <v>22</v>
      </c>
      <c r="Y8" s="145">
        <v>23</v>
      </c>
      <c r="Z8" s="145">
        <v>24</v>
      </c>
      <c r="AA8" s="145">
        <v>25</v>
      </c>
      <c r="AB8" s="145">
        <v>26</v>
      </c>
      <c r="AC8" s="145">
        <v>27</v>
      </c>
      <c r="AD8" s="145">
        <v>28</v>
      </c>
      <c r="AE8" s="172" t="s">
        <v>30</v>
      </c>
    </row>
    <row r="9" spans="1:31">
      <c r="A9" s="83" t="s">
        <v>31</v>
      </c>
      <c r="B9" s="19" t="s">
        <v>32</v>
      </c>
      <c r="C9" s="20"/>
      <c r="D9" s="21">
        <v>0.005</v>
      </c>
      <c r="E9" s="21">
        <v>0.0054</v>
      </c>
      <c r="F9" s="21">
        <v>0.037</v>
      </c>
      <c r="G9" s="21">
        <v>0.0104</v>
      </c>
      <c r="H9" s="84"/>
      <c r="I9" s="84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116"/>
      <c r="Y9" s="116"/>
      <c r="Z9" s="116"/>
      <c r="AA9" s="116"/>
      <c r="AB9" s="116"/>
      <c r="AC9" s="116"/>
      <c r="AD9" s="173"/>
      <c r="AE9" s="64" t="s">
        <v>33</v>
      </c>
    </row>
    <row r="10" spans="1:31">
      <c r="A10" s="85"/>
      <c r="B10" s="23" t="s">
        <v>34</v>
      </c>
      <c r="C10" s="24"/>
      <c r="D10" s="25"/>
      <c r="E10" s="25">
        <v>0.007</v>
      </c>
      <c r="F10" s="25"/>
      <c r="G10" s="25"/>
      <c r="H10" s="86">
        <v>0.0006</v>
      </c>
      <c r="I10" s="86">
        <v>0.0012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117"/>
      <c r="Y10" s="117"/>
      <c r="Z10" s="117"/>
      <c r="AA10" s="117"/>
      <c r="AB10" s="117"/>
      <c r="AC10" s="117"/>
      <c r="AD10" s="72"/>
      <c r="AE10" s="66"/>
    </row>
    <row r="11" spans="1:31">
      <c r="A11" s="85"/>
      <c r="B11" s="26" t="s">
        <v>35</v>
      </c>
      <c r="C11" s="24"/>
      <c r="D11" s="25">
        <v>0.0094</v>
      </c>
      <c r="E11" s="25"/>
      <c r="F11" s="25"/>
      <c r="G11" s="25"/>
      <c r="H11" s="86"/>
      <c r="I11" s="86"/>
      <c r="J11" s="25">
        <v>0.0275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117"/>
      <c r="Y11" s="117"/>
      <c r="Z11" s="117"/>
      <c r="AA11" s="117"/>
      <c r="AB11" s="117"/>
      <c r="AC11" s="117"/>
      <c r="AD11" s="72"/>
      <c r="AE11" s="66"/>
    </row>
    <row r="12" spans="1:31">
      <c r="A12" s="85"/>
      <c r="B12" s="23"/>
      <c r="C12" s="24"/>
      <c r="D12" s="25"/>
      <c r="E12" s="25"/>
      <c r="F12" s="25"/>
      <c r="G12" s="25"/>
      <c r="H12" s="86"/>
      <c r="I12" s="86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117"/>
      <c r="Y12" s="117"/>
      <c r="Z12" s="117"/>
      <c r="AA12" s="117"/>
      <c r="AB12" s="117"/>
      <c r="AC12" s="117"/>
      <c r="AD12" s="72"/>
      <c r="AE12" s="66"/>
    </row>
    <row r="13" ht="13.95" spans="1:31">
      <c r="A13" s="87"/>
      <c r="B13" s="28"/>
      <c r="C13" s="29"/>
      <c r="D13" s="30"/>
      <c r="E13" s="30"/>
      <c r="F13" s="30"/>
      <c r="G13" s="30"/>
      <c r="H13" s="88"/>
      <c r="I13" s="88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118"/>
      <c r="Y13" s="118"/>
      <c r="Z13" s="118"/>
      <c r="AA13" s="118"/>
      <c r="AB13" s="118"/>
      <c r="AC13" s="118"/>
      <c r="AD13" s="174"/>
      <c r="AE13" s="66"/>
    </row>
    <row r="14" spans="1:31">
      <c r="A14" s="83" t="s">
        <v>36</v>
      </c>
      <c r="B14" s="19" t="s">
        <v>11</v>
      </c>
      <c r="C14" s="20"/>
      <c r="D14" s="21"/>
      <c r="E14" s="21"/>
      <c r="F14" s="21"/>
      <c r="G14" s="21"/>
      <c r="H14" s="84"/>
      <c r="I14" s="84"/>
      <c r="J14" s="21"/>
      <c r="K14" s="21"/>
      <c r="L14" s="21">
        <v>0.11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16"/>
      <c r="Y14" s="116"/>
      <c r="Z14" s="116"/>
      <c r="AA14" s="116"/>
      <c r="AB14" s="116"/>
      <c r="AC14" s="116"/>
      <c r="AD14" s="173"/>
      <c r="AE14" s="66"/>
    </row>
    <row r="15" spans="1:31">
      <c r="A15" s="85"/>
      <c r="B15" s="23"/>
      <c r="C15" s="24"/>
      <c r="D15" s="25"/>
      <c r="E15" s="25"/>
      <c r="F15" s="25"/>
      <c r="G15" s="25"/>
      <c r="H15" s="86"/>
      <c r="I15" s="86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117"/>
      <c r="Y15" s="117"/>
      <c r="Z15" s="117"/>
      <c r="AA15" s="117"/>
      <c r="AB15" s="117"/>
      <c r="AC15" s="117"/>
      <c r="AD15" s="72"/>
      <c r="AE15" s="66"/>
    </row>
    <row r="16" spans="1:31">
      <c r="A16" s="85"/>
      <c r="B16" s="23"/>
      <c r="C16" s="24"/>
      <c r="D16" s="25"/>
      <c r="E16" s="25"/>
      <c r="F16" s="25"/>
      <c r="G16" s="25"/>
      <c r="H16" s="86"/>
      <c r="I16" s="86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117"/>
      <c r="Y16" s="117"/>
      <c r="Z16" s="117"/>
      <c r="AA16" s="117"/>
      <c r="AB16" s="117"/>
      <c r="AC16" s="117"/>
      <c r="AD16" s="72"/>
      <c r="AE16" s="66"/>
    </row>
    <row r="17" ht="13.95" spans="1:31">
      <c r="A17" s="89"/>
      <c r="B17" s="28"/>
      <c r="C17" s="31"/>
      <c r="D17" s="32"/>
      <c r="E17" s="32"/>
      <c r="F17" s="32"/>
      <c r="G17" s="32"/>
      <c r="H17" s="91"/>
      <c r="I17" s="91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119"/>
      <c r="Y17" s="119"/>
      <c r="Z17" s="119"/>
      <c r="AA17" s="119"/>
      <c r="AB17" s="119"/>
      <c r="AC17" s="119"/>
      <c r="AD17" s="175"/>
      <c r="AE17" s="66"/>
    </row>
    <row r="18" spans="1:31">
      <c r="A18" s="92" t="s">
        <v>37</v>
      </c>
      <c r="B18" s="34" t="s">
        <v>38</v>
      </c>
      <c r="C18" s="20"/>
      <c r="D18" s="21"/>
      <c r="E18" s="21"/>
      <c r="F18" s="21"/>
      <c r="G18" s="21"/>
      <c r="H18" s="84"/>
      <c r="I18" s="84"/>
      <c r="J18" s="21"/>
      <c r="K18" s="21"/>
      <c r="L18" s="21"/>
      <c r="M18" s="21">
        <v>0.074</v>
      </c>
      <c r="N18" s="21">
        <v>0.013</v>
      </c>
      <c r="O18" s="21">
        <v>0.015</v>
      </c>
      <c r="P18" s="21">
        <v>0.002</v>
      </c>
      <c r="Q18" s="21">
        <v>0.02698</v>
      </c>
      <c r="R18" s="21">
        <v>0.0247</v>
      </c>
      <c r="S18" s="21">
        <v>0.0052</v>
      </c>
      <c r="T18" s="21"/>
      <c r="U18" s="21"/>
      <c r="V18" s="21"/>
      <c r="W18" s="21"/>
      <c r="X18" s="116"/>
      <c r="Y18" s="116"/>
      <c r="Z18" s="116">
        <v>0.0074</v>
      </c>
      <c r="AA18" s="116"/>
      <c r="AB18" s="116"/>
      <c r="AC18" s="116"/>
      <c r="AD18" s="173"/>
      <c r="AE18" s="66"/>
    </row>
    <row r="19" spans="1:31">
      <c r="A19" s="93"/>
      <c r="B19" s="108" t="s">
        <v>39</v>
      </c>
      <c r="C19" s="24"/>
      <c r="D19" s="25"/>
      <c r="E19" s="25"/>
      <c r="F19" s="25"/>
      <c r="G19" s="25"/>
      <c r="H19" s="86"/>
      <c r="I19" s="86"/>
      <c r="J19" s="25"/>
      <c r="K19" s="25"/>
      <c r="L19" s="25"/>
      <c r="M19" s="25"/>
      <c r="N19" s="25">
        <v>0.016</v>
      </c>
      <c r="O19" s="25"/>
      <c r="P19" s="25">
        <v>0.0034</v>
      </c>
      <c r="Q19" s="25"/>
      <c r="R19" s="25"/>
      <c r="S19" s="25"/>
      <c r="T19" s="25">
        <v>0.005</v>
      </c>
      <c r="U19" s="25"/>
      <c r="V19" s="25">
        <v>0.006</v>
      </c>
      <c r="W19" s="25">
        <v>0.0334</v>
      </c>
      <c r="X19" s="117">
        <v>0.11</v>
      </c>
      <c r="Y19" s="117"/>
      <c r="Z19" s="117">
        <v>0.005</v>
      </c>
      <c r="AA19" s="117"/>
      <c r="AB19" s="117"/>
      <c r="AC19" s="117"/>
      <c r="AD19" s="72"/>
      <c r="AE19" s="66"/>
    </row>
    <row r="20" spans="1:31">
      <c r="A20" s="93"/>
      <c r="B20" s="108" t="s">
        <v>40</v>
      </c>
      <c r="C20" s="24"/>
      <c r="D20" s="25">
        <v>0.0067</v>
      </c>
      <c r="E20" s="25"/>
      <c r="F20" s="25"/>
      <c r="G20" s="25"/>
      <c r="H20" s="86"/>
      <c r="I20" s="86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>
        <v>0.0426</v>
      </c>
      <c r="V20" s="25"/>
      <c r="W20" s="25"/>
      <c r="X20" s="117"/>
      <c r="Y20" s="117"/>
      <c r="Z20" s="117"/>
      <c r="AA20" s="117"/>
      <c r="AB20" s="117"/>
      <c r="AC20" s="117"/>
      <c r="AD20" s="72"/>
      <c r="AE20" s="66"/>
    </row>
    <row r="21" spans="1:31">
      <c r="A21" s="93"/>
      <c r="B21" s="108" t="s">
        <v>41</v>
      </c>
      <c r="C21" s="24"/>
      <c r="D21" s="25"/>
      <c r="E21" s="25">
        <v>0.008</v>
      </c>
      <c r="F21" s="25"/>
      <c r="G21" s="25"/>
      <c r="H21" s="86"/>
      <c r="I21" s="86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117"/>
      <c r="Y21" s="117">
        <v>0.018</v>
      </c>
      <c r="Z21" s="117"/>
      <c r="AA21" s="117"/>
      <c r="AB21" s="117"/>
      <c r="AC21" s="117"/>
      <c r="AD21" s="72"/>
      <c r="AE21" s="66"/>
    </row>
    <row r="22" spans="1:31">
      <c r="A22" s="93"/>
      <c r="B22" s="26" t="s">
        <v>42</v>
      </c>
      <c r="C22" s="24"/>
      <c r="D22" s="25"/>
      <c r="E22" s="25"/>
      <c r="F22" s="25"/>
      <c r="G22" s="25"/>
      <c r="H22" s="86"/>
      <c r="I22" s="86"/>
      <c r="J22" s="25"/>
      <c r="K22" s="25">
        <v>0.0465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117"/>
      <c r="Y22" s="117"/>
      <c r="Z22" s="117"/>
      <c r="AA22" s="117"/>
      <c r="AB22" s="117"/>
      <c r="AC22" s="117"/>
      <c r="AD22" s="72"/>
      <c r="AE22" s="66"/>
    </row>
    <row r="23" ht="13.95" spans="1:31">
      <c r="A23" s="94"/>
      <c r="B23" s="38"/>
      <c r="C23" s="29"/>
      <c r="D23" s="30"/>
      <c r="E23" s="30"/>
      <c r="F23" s="30"/>
      <c r="G23" s="30"/>
      <c r="H23" s="88"/>
      <c r="I23" s="88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118"/>
      <c r="Y23" s="118"/>
      <c r="Z23" s="118"/>
      <c r="AA23" s="118"/>
      <c r="AB23" s="118"/>
      <c r="AC23" s="118"/>
      <c r="AD23" s="174"/>
      <c r="AE23" s="66"/>
    </row>
    <row r="24" spans="1:31">
      <c r="A24" s="92" t="s">
        <v>43</v>
      </c>
      <c r="B24" s="19" t="s">
        <v>44</v>
      </c>
      <c r="C24" s="20">
        <v>0.1504</v>
      </c>
      <c r="D24" s="21"/>
      <c r="E24" s="21">
        <v>0.006</v>
      </c>
      <c r="F24" s="21"/>
      <c r="G24" s="21"/>
      <c r="H24" s="84"/>
      <c r="I24" s="84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116"/>
      <c r="Y24" s="116"/>
      <c r="Z24" s="116"/>
      <c r="AA24" s="116">
        <v>0.015</v>
      </c>
      <c r="AB24" s="116"/>
      <c r="AC24" s="116"/>
      <c r="AD24" s="173"/>
      <c r="AE24" s="66"/>
    </row>
    <row r="25" spans="1:31">
      <c r="A25" s="93"/>
      <c r="B25" s="23" t="s">
        <v>45</v>
      </c>
      <c r="C25" s="24"/>
      <c r="D25" s="25"/>
      <c r="E25" s="25">
        <v>0.007</v>
      </c>
      <c r="F25" s="25"/>
      <c r="G25" s="25"/>
      <c r="H25" s="86">
        <v>0.0006</v>
      </c>
      <c r="I25" s="86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117"/>
      <c r="Y25" s="117"/>
      <c r="Z25" s="117"/>
      <c r="AA25" s="117"/>
      <c r="AB25" s="117"/>
      <c r="AC25" s="117"/>
      <c r="AD25" s="72"/>
      <c r="AE25" s="66"/>
    </row>
    <row r="26" spans="1:31">
      <c r="A26" s="93"/>
      <c r="B26" s="23" t="s">
        <v>46</v>
      </c>
      <c r="C26" s="24"/>
      <c r="D26" s="25"/>
      <c r="E26" s="25"/>
      <c r="F26" s="25"/>
      <c r="G26" s="25"/>
      <c r="H26" s="86"/>
      <c r="I26" s="8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117"/>
      <c r="Y26" s="117"/>
      <c r="Z26" s="117"/>
      <c r="AA26" s="117"/>
      <c r="AB26" s="117">
        <v>0.01584</v>
      </c>
      <c r="AC26" s="117"/>
      <c r="AD26" s="72"/>
      <c r="AE26" s="66"/>
    </row>
    <row r="27" ht="13.95" spans="1:31">
      <c r="A27" s="93"/>
      <c r="B27" s="23"/>
      <c r="C27" s="24"/>
      <c r="D27" s="25"/>
      <c r="E27" s="25"/>
      <c r="F27" s="25"/>
      <c r="G27" s="25"/>
      <c r="H27" s="86"/>
      <c r="I27" s="86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117"/>
      <c r="Y27" s="117"/>
      <c r="Z27" s="117"/>
      <c r="AA27" s="117"/>
      <c r="AB27" s="117"/>
      <c r="AC27" s="117"/>
      <c r="AD27" s="72"/>
      <c r="AE27" s="69"/>
    </row>
    <row r="28" ht="13.95" spans="1:31">
      <c r="A28" s="94"/>
      <c r="B28" s="28"/>
      <c r="C28" s="29"/>
      <c r="D28" s="30"/>
      <c r="E28" s="30"/>
      <c r="F28" s="30"/>
      <c r="G28" s="30"/>
      <c r="H28" s="88"/>
      <c r="I28" s="88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118"/>
      <c r="Y28" s="118"/>
      <c r="Z28" s="118"/>
      <c r="AA28" s="118"/>
      <c r="AB28" s="118"/>
      <c r="AC28" s="118">
        <v>0.5</v>
      </c>
      <c r="AD28" s="174">
        <v>1</v>
      </c>
      <c r="AE28" s="176"/>
    </row>
    <row r="29" ht="15.6" spans="1:31">
      <c r="A29" s="39" t="s">
        <v>47</v>
      </c>
      <c r="B29" s="40"/>
      <c r="C29" s="20">
        <f t="shared" ref="C29:AD29" si="0">SUM(C9:C28)</f>
        <v>0.1504</v>
      </c>
      <c r="D29" s="21">
        <f t="shared" si="0"/>
        <v>0.0211</v>
      </c>
      <c r="E29" s="21">
        <f t="shared" si="0"/>
        <v>0.0334</v>
      </c>
      <c r="F29" s="21">
        <f t="shared" si="0"/>
        <v>0.037</v>
      </c>
      <c r="G29" s="21">
        <f t="shared" si="0"/>
        <v>0.0104</v>
      </c>
      <c r="H29" s="21">
        <f t="shared" si="0"/>
        <v>0.0012</v>
      </c>
      <c r="I29" s="21">
        <f t="shared" si="0"/>
        <v>0.0012</v>
      </c>
      <c r="J29" s="21">
        <f t="shared" si="0"/>
        <v>0.0275</v>
      </c>
      <c r="K29" s="21">
        <f t="shared" si="0"/>
        <v>0.0465</v>
      </c>
      <c r="L29" s="21">
        <f t="shared" si="0"/>
        <v>0.11</v>
      </c>
      <c r="M29" s="21">
        <f t="shared" si="0"/>
        <v>0.074</v>
      </c>
      <c r="N29" s="21">
        <f t="shared" si="0"/>
        <v>0.029</v>
      </c>
      <c r="O29" s="21">
        <f t="shared" si="0"/>
        <v>0.015</v>
      </c>
      <c r="P29" s="21">
        <f t="shared" si="0"/>
        <v>0.0054</v>
      </c>
      <c r="Q29" s="21">
        <f t="shared" si="0"/>
        <v>0.02698</v>
      </c>
      <c r="R29" s="21">
        <f t="shared" si="0"/>
        <v>0.0247</v>
      </c>
      <c r="S29" s="21">
        <f t="shared" si="0"/>
        <v>0.0052</v>
      </c>
      <c r="T29" s="21">
        <f t="shared" si="0"/>
        <v>0.005</v>
      </c>
      <c r="U29" s="21">
        <f t="shared" si="0"/>
        <v>0.0426</v>
      </c>
      <c r="V29" s="21">
        <f t="shared" si="0"/>
        <v>0.006</v>
      </c>
      <c r="W29" s="21">
        <f t="shared" si="0"/>
        <v>0.0334</v>
      </c>
      <c r="X29" s="21">
        <f t="shared" si="0"/>
        <v>0.11</v>
      </c>
      <c r="Y29" s="21">
        <f t="shared" si="0"/>
        <v>0.018</v>
      </c>
      <c r="Z29" s="21">
        <f t="shared" si="0"/>
        <v>0.0124</v>
      </c>
      <c r="AA29" s="21">
        <f t="shared" si="0"/>
        <v>0.015</v>
      </c>
      <c r="AB29" s="53">
        <f t="shared" si="0"/>
        <v>0.01584</v>
      </c>
      <c r="AC29" s="21">
        <f t="shared" si="0"/>
        <v>0.5</v>
      </c>
      <c r="AD29" s="63">
        <f t="shared" si="0"/>
        <v>1</v>
      </c>
      <c r="AE29" s="19"/>
    </row>
    <row r="30" ht="15.6" hidden="1" spans="1:31">
      <c r="A30" s="41" t="s">
        <v>48</v>
      </c>
      <c r="B30" s="42"/>
      <c r="C30" s="43">
        <f>133*C29</f>
        <v>20.0032</v>
      </c>
      <c r="D30" s="43">
        <f t="shared" ref="D30:AB30" si="1">133*D29</f>
        <v>2.8063</v>
      </c>
      <c r="E30" s="43">
        <f t="shared" si="1"/>
        <v>4.4422</v>
      </c>
      <c r="F30" s="43">
        <f t="shared" si="1"/>
        <v>4.921</v>
      </c>
      <c r="G30" s="43">
        <f t="shared" si="1"/>
        <v>1.3832</v>
      </c>
      <c r="H30" s="43">
        <f t="shared" si="1"/>
        <v>0.1596</v>
      </c>
      <c r="I30" s="43">
        <f t="shared" si="1"/>
        <v>0.1596</v>
      </c>
      <c r="J30" s="43">
        <f t="shared" si="1"/>
        <v>3.6575</v>
      </c>
      <c r="K30" s="43">
        <f t="shared" si="1"/>
        <v>6.1845</v>
      </c>
      <c r="L30" s="43">
        <f t="shared" si="1"/>
        <v>14.63</v>
      </c>
      <c r="M30" s="43">
        <f t="shared" si="1"/>
        <v>9.842</v>
      </c>
      <c r="N30" s="43">
        <f t="shared" si="1"/>
        <v>3.857</v>
      </c>
      <c r="O30" s="43">
        <f t="shared" si="1"/>
        <v>1.995</v>
      </c>
      <c r="P30" s="43">
        <f t="shared" si="1"/>
        <v>0.7182</v>
      </c>
      <c r="Q30" s="43">
        <f t="shared" si="1"/>
        <v>3.58834</v>
      </c>
      <c r="R30" s="43">
        <f t="shared" si="1"/>
        <v>3.2851</v>
      </c>
      <c r="S30" s="43">
        <f t="shared" si="1"/>
        <v>0.6916</v>
      </c>
      <c r="T30" s="43">
        <f t="shared" si="1"/>
        <v>0.665</v>
      </c>
      <c r="U30" s="43">
        <f t="shared" si="1"/>
        <v>5.6658</v>
      </c>
      <c r="V30" s="43">
        <f t="shared" si="1"/>
        <v>0.798</v>
      </c>
      <c r="W30" s="43">
        <f t="shared" si="1"/>
        <v>4.4422</v>
      </c>
      <c r="X30" s="43">
        <f t="shared" si="1"/>
        <v>14.63</v>
      </c>
      <c r="Y30" s="43">
        <f t="shared" si="1"/>
        <v>2.394</v>
      </c>
      <c r="Z30" s="43">
        <f t="shared" si="1"/>
        <v>1.6492</v>
      </c>
      <c r="AA30" s="43">
        <f t="shared" si="1"/>
        <v>1.995</v>
      </c>
      <c r="AB30" s="43">
        <f t="shared" si="1"/>
        <v>2.10672</v>
      </c>
      <c r="AC30" s="43">
        <v>0.5</v>
      </c>
      <c r="AD30" s="43">
        <v>1</v>
      </c>
      <c r="AE30" s="23"/>
    </row>
    <row r="31" ht="15.6" spans="1:31">
      <c r="A31" s="41" t="s">
        <v>48</v>
      </c>
      <c r="B31" s="42"/>
      <c r="C31" s="44">
        <f>ROUND(C30,2)</f>
        <v>20</v>
      </c>
      <c r="D31" s="44">
        <f t="shared" ref="D31:AB31" si="2">ROUND(D30,2)</f>
        <v>2.81</v>
      </c>
      <c r="E31" s="44">
        <f t="shared" si="2"/>
        <v>4.44</v>
      </c>
      <c r="F31" s="44">
        <f t="shared" si="2"/>
        <v>4.92</v>
      </c>
      <c r="G31" s="44">
        <f t="shared" si="2"/>
        <v>1.38</v>
      </c>
      <c r="H31" s="44">
        <f t="shared" si="2"/>
        <v>0.16</v>
      </c>
      <c r="I31" s="44">
        <f t="shared" si="2"/>
        <v>0.16</v>
      </c>
      <c r="J31" s="44">
        <f t="shared" si="2"/>
        <v>3.66</v>
      </c>
      <c r="K31" s="44">
        <f t="shared" si="2"/>
        <v>6.18</v>
      </c>
      <c r="L31" s="44">
        <f t="shared" si="2"/>
        <v>14.63</v>
      </c>
      <c r="M31" s="44">
        <f t="shared" si="2"/>
        <v>9.84</v>
      </c>
      <c r="N31" s="44">
        <f t="shared" si="2"/>
        <v>3.86</v>
      </c>
      <c r="O31" s="44">
        <f t="shared" si="2"/>
        <v>2</v>
      </c>
      <c r="P31" s="44">
        <f t="shared" si="2"/>
        <v>0.72</v>
      </c>
      <c r="Q31" s="44">
        <f t="shared" si="2"/>
        <v>3.59</v>
      </c>
      <c r="R31" s="44">
        <f t="shared" si="2"/>
        <v>3.29</v>
      </c>
      <c r="S31" s="44">
        <f t="shared" si="2"/>
        <v>0.69</v>
      </c>
      <c r="T31" s="44">
        <f t="shared" si="2"/>
        <v>0.67</v>
      </c>
      <c r="U31" s="44">
        <f t="shared" si="2"/>
        <v>5.67</v>
      </c>
      <c r="V31" s="44">
        <f t="shared" si="2"/>
        <v>0.8</v>
      </c>
      <c r="W31" s="44">
        <f t="shared" si="2"/>
        <v>4.44</v>
      </c>
      <c r="X31" s="44">
        <f t="shared" si="2"/>
        <v>14.63</v>
      </c>
      <c r="Y31" s="44">
        <f t="shared" si="2"/>
        <v>2.39</v>
      </c>
      <c r="Z31" s="44">
        <f t="shared" si="2"/>
        <v>1.65</v>
      </c>
      <c r="AA31" s="44">
        <f t="shared" si="2"/>
        <v>2</v>
      </c>
      <c r="AB31" s="44">
        <f t="shared" si="2"/>
        <v>2.11</v>
      </c>
      <c r="AC31" s="44">
        <v>0.5</v>
      </c>
      <c r="AD31" s="44">
        <f>ROUND(AD30,2)</f>
        <v>1</v>
      </c>
      <c r="AE31" s="23"/>
    </row>
    <row r="32" ht="15.6" spans="1:31">
      <c r="A32" s="41" t="s">
        <v>49</v>
      </c>
      <c r="B32" s="42"/>
      <c r="C32" s="44">
        <v>80</v>
      </c>
      <c r="D32" s="46">
        <v>800</v>
      </c>
      <c r="E32" s="46">
        <v>92</v>
      </c>
      <c r="F32" s="45">
        <v>130</v>
      </c>
      <c r="G32" s="45">
        <v>570</v>
      </c>
      <c r="H32" s="46">
        <v>1400</v>
      </c>
      <c r="I32" s="45">
        <v>180</v>
      </c>
      <c r="J32" s="46">
        <v>62.37</v>
      </c>
      <c r="K32" s="46">
        <v>39.5</v>
      </c>
      <c r="L32" s="45">
        <v>130</v>
      </c>
      <c r="M32" s="45">
        <v>48</v>
      </c>
      <c r="N32" s="45">
        <v>45</v>
      </c>
      <c r="O32" s="57">
        <v>80</v>
      </c>
      <c r="P32" s="57">
        <v>220</v>
      </c>
      <c r="Q32" s="57">
        <v>430</v>
      </c>
      <c r="R32" s="57">
        <v>180</v>
      </c>
      <c r="S32" s="57">
        <v>55</v>
      </c>
      <c r="T32" s="57">
        <v>72</v>
      </c>
      <c r="U32" s="57">
        <v>145</v>
      </c>
      <c r="V32" s="57">
        <v>96</v>
      </c>
      <c r="W32" s="57">
        <v>430</v>
      </c>
      <c r="X32" s="57">
        <v>85</v>
      </c>
      <c r="Y32" s="57">
        <v>220</v>
      </c>
      <c r="Z32" s="57">
        <v>444</v>
      </c>
      <c r="AA32" s="57">
        <v>120</v>
      </c>
      <c r="AB32" s="57">
        <v>230</v>
      </c>
      <c r="AC32" s="72">
        <v>360</v>
      </c>
      <c r="AD32" s="72">
        <v>13</v>
      </c>
      <c r="AE32" s="71"/>
    </row>
    <row r="33" ht="16.35" spans="1:31">
      <c r="A33" s="47" t="s">
        <v>50</v>
      </c>
      <c r="B33" s="48"/>
      <c r="C33" s="112">
        <f t="shared" ref="C33:AD33" si="3">C31*C32</f>
        <v>1600</v>
      </c>
      <c r="D33" s="112">
        <f t="shared" si="3"/>
        <v>2248</v>
      </c>
      <c r="E33" s="112">
        <f t="shared" si="3"/>
        <v>408.48</v>
      </c>
      <c r="F33" s="112">
        <f t="shared" si="3"/>
        <v>639.6</v>
      </c>
      <c r="G33" s="112">
        <f t="shared" si="3"/>
        <v>786.6</v>
      </c>
      <c r="H33" s="112">
        <f t="shared" si="3"/>
        <v>224</v>
      </c>
      <c r="I33" s="112">
        <f t="shared" si="3"/>
        <v>28.8</v>
      </c>
      <c r="J33" s="112">
        <f t="shared" si="3"/>
        <v>228.2742</v>
      </c>
      <c r="K33" s="112">
        <f t="shared" si="3"/>
        <v>244.11</v>
      </c>
      <c r="L33" s="112">
        <f t="shared" si="3"/>
        <v>1901.9</v>
      </c>
      <c r="M33" s="112">
        <f t="shared" si="3"/>
        <v>472.32</v>
      </c>
      <c r="N33" s="49">
        <f t="shared" si="3"/>
        <v>173.7</v>
      </c>
      <c r="O33" s="49">
        <f t="shared" si="3"/>
        <v>160</v>
      </c>
      <c r="P33" s="49">
        <f t="shared" si="3"/>
        <v>158.4</v>
      </c>
      <c r="Q33" s="49">
        <f t="shared" si="3"/>
        <v>1543.7</v>
      </c>
      <c r="R33" s="49">
        <f t="shared" si="3"/>
        <v>592.2</v>
      </c>
      <c r="S33" s="49">
        <f t="shared" si="3"/>
        <v>37.95</v>
      </c>
      <c r="T33" s="49">
        <f t="shared" si="3"/>
        <v>48.24</v>
      </c>
      <c r="U33" s="49">
        <f t="shared" si="3"/>
        <v>822.15</v>
      </c>
      <c r="V33" s="49">
        <f t="shared" si="3"/>
        <v>76.8</v>
      </c>
      <c r="W33" s="49">
        <f t="shared" si="3"/>
        <v>1909.2</v>
      </c>
      <c r="X33" s="49">
        <f t="shared" si="3"/>
        <v>1243.55</v>
      </c>
      <c r="Y33" s="49">
        <f t="shared" si="3"/>
        <v>525.8</v>
      </c>
      <c r="Z33" s="49">
        <f t="shared" si="3"/>
        <v>732.6</v>
      </c>
      <c r="AA33" s="49">
        <f t="shared" si="3"/>
        <v>240</v>
      </c>
      <c r="AB33" s="49">
        <f t="shared" si="3"/>
        <v>485.3</v>
      </c>
      <c r="AC33" s="49">
        <f t="shared" si="3"/>
        <v>180</v>
      </c>
      <c r="AD33" s="49">
        <f t="shared" si="3"/>
        <v>13</v>
      </c>
      <c r="AE33" s="73">
        <f>SUM(C33:AD33)</f>
        <v>17724.6742</v>
      </c>
    </row>
    <row r="34" ht="15.6" spans="1:31">
      <c r="A34" s="50"/>
      <c r="B34" s="50"/>
      <c r="C34" s="51"/>
      <c r="D34" s="51"/>
      <c r="E34" s="51"/>
      <c r="F34" s="51"/>
      <c r="G34" s="51"/>
      <c r="H34" s="168"/>
      <c r="I34" s="168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74">
        <f>AE33/AE2</f>
        <v>133.268227067669</v>
      </c>
    </row>
    <row r="35" customFormat="1" ht="27" customHeight="1" spans="2:13">
      <c r="B35" s="52" t="s">
        <v>51</v>
      </c>
      <c r="M35" s="74"/>
    </row>
    <row r="36" customFormat="1" ht="27" customHeight="1" spans="2:13">
      <c r="B36" s="52" t="s">
        <v>52</v>
      </c>
      <c r="M36" s="74"/>
    </row>
    <row r="37" customFormat="1" ht="27" customHeight="1" spans="2:2">
      <c r="B37" s="52" t="s">
        <v>53</v>
      </c>
    </row>
  </sheetData>
  <mergeCells count="43">
    <mergeCell ref="A1:AE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D2:AD7"/>
    <mergeCell ref="AE2:AE7"/>
    <mergeCell ref="AE9:AE27"/>
  </mergeCells>
  <pageMargins left="0.0784722222222222" right="0.196527777777778" top="1.05069444444444" bottom="1.05069444444444" header="0.708333333333333" footer="0.786805555555556"/>
  <pageSetup paperSize="9" scale="66" orientation="landscape" useFirstPageNumber="1" horizontalDpi="3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AB36"/>
  <sheetViews>
    <sheetView workbookViewId="0">
      <pane ySplit="7" topLeftCell="A19" activePane="bottomLeft" state="frozen"/>
      <selection/>
      <selection pane="bottomLeft" activeCell="A29" sqref="$A29:$XFD29"/>
    </sheetView>
  </sheetViews>
  <sheetFormatPr defaultColWidth="11.537037037037" defaultRowHeight="13.2"/>
  <cols>
    <col min="1" max="1" width="6.33333333333333" customWidth="1"/>
    <col min="2" max="2" width="28" customWidth="1"/>
    <col min="3" max="3" width="7.33333333333333" customWidth="1"/>
    <col min="4" max="4" width="7.11111111111111" customWidth="1"/>
    <col min="5" max="5" width="6.33333333333333" customWidth="1"/>
    <col min="6" max="6" width="6.55555555555556" customWidth="1"/>
    <col min="7" max="7" width="7.55555555555556" customWidth="1"/>
    <col min="8" max="8" width="7.33333333333333" customWidth="1"/>
    <col min="9" max="10" width="6.44444444444444" customWidth="1"/>
    <col min="11" max="11" width="6" customWidth="1"/>
    <col min="12" max="12" width="6.33333333333333" customWidth="1"/>
    <col min="13" max="13" width="7.33333333333333" customWidth="1"/>
    <col min="14" max="15" width="6.22222222222222" customWidth="1"/>
    <col min="16" max="16" width="6.44444444444444" customWidth="1"/>
    <col min="17" max="18" width="6" customWidth="1"/>
    <col min="19" max="19" width="7" customWidth="1"/>
    <col min="20" max="20" width="6" customWidth="1"/>
    <col min="21" max="21" width="7" customWidth="1"/>
    <col min="22" max="25" width="6" customWidth="1"/>
    <col min="26" max="26" width="5" customWidth="1"/>
    <col min="27" max="27" width="6.55555555555556" customWidth="1"/>
    <col min="28" max="28" width="8.55555555555556" customWidth="1"/>
  </cols>
  <sheetData>
    <row r="1" s="1" customFormat="1" ht="43" customHeight="1" spans="1:1">
      <c r="A1" s="1" t="s">
        <v>0</v>
      </c>
    </row>
    <row r="2" customHeight="1" spans="1:28">
      <c r="A2" s="75"/>
      <c r="B2" s="76" t="s">
        <v>143</v>
      </c>
      <c r="C2" s="4" t="s">
        <v>2</v>
      </c>
      <c r="D2" s="5" t="s">
        <v>3</v>
      </c>
      <c r="E2" s="5" t="s">
        <v>4</v>
      </c>
      <c r="F2" s="5" t="s">
        <v>20</v>
      </c>
      <c r="G2" s="5" t="s">
        <v>11</v>
      </c>
      <c r="H2" s="5" t="s">
        <v>7</v>
      </c>
      <c r="I2" s="5" t="s">
        <v>61</v>
      </c>
      <c r="J2" s="5" t="s">
        <v>25</v>
      </c>
      <c r="K2" s="5" t="s">
        <v>9</v>
      </c>
      <c r="L2" s="5" t="s">
        <v>10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58</v>
      </c>
      <c r="R2" s="5" t="s">
        <v>131</v>
      </c>
      <c r="S2" s="5" t="s">
        <v>59</v>
      </c>
      <c r="T2" s="5" t="s">
        <v>21</v>
      </c>
      <c r="U2" s="5" t="s">
        <v>97</v>
      </c>
      <c r="V2" s="5" t="s">
        <v>83</v>
      </c>
      <c r="W2" s="5" t="s">
        <v>62</v>
      </c>
      <c r="X2" s="5" t="s">
        <v>80</v>
      </c>
      <c r="Y2" s="5" t="s">
        <v>28</v>
      </c>
      <c r="Z2" s="5" t="s">
        <v>29</v>
      </c>
      <c r="AA2" s="155" t="s">
        <v>63</v>
      </c>
      <c r="AB2" s="59">
        <v>131</v>
      </c>
    </row>
    <row r="3" spans="1:28">
      <c r="A3" s="77"/>
      <c r="B3" s="7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56"/>
      <c r="AB3" s="60"/>
    </row>
    <row r="4" spans="1:28">
      <c r="A4" s="77"/>
      <c r="B4" s="7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56"/>
      <c r="AB4" s="60"/>
    </row>
    <row r="5" ht="12" customHeight="1" spans="1:28">
      <c r="A5" s="77"/>
      <c r="B5" s="7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56"/>
      <c r="AB5" s="60"/>
    </row>
    <row r="6" spans="1:28">
      <c r="A6" s="77"/>
      <c r="B6" s="78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56"/>
      <c r="AB6" s="60"/>
    </row>
    <row r="7" ht="28" customHeight="1" spans="1:28">
      <c r="A7" s="79"/>
      <c r="B7" s="80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57"/>
      <c r="AB7" s="61"/>
    </row>
    <row r="8" ht="17" customHeight="1" spans="1:28">
      <c r="A8" s="143"/>
      <c r="B8" s="144"/>
      <c r="C8" s="145">
        <v>1</v>
      </c>
      <c r="D8" s="145">
        <v>2</v>
      </c>
      <c r="E8" s="145">
        <v>3</v>
      </c>
      <c r="F8" s="145">
        <v>4</v>
      </c>
      <c r="G8" s="145">
        <v>5</v>
      </c>
      <c r="H8" s="145">
        <v>6</v>
      </c>
      <c r="I8" s="145">
        <v>7</v>
      </c>
      <c r="J8" s="145">
        <v>8</v>
      </c>
      <c r="K8" s="145">
        <v>9</v>
      </c>
      <c r="L8" s="145">
        <v>10</v>
      </c>
      <c r="M8" s="145">
        <v>11</v>
      </c>
      <c r="N8" s="145">
        <v>12</v>
      </c>
      <c r="O8" s="145">
        <v>13</v>
      </c>
      <c r="P8" s="145">
        <v>14</v>
      </c>
      <c r="Q8" s="145">
        <v>15</v>
      </c>
      <c r="R8" s="145">
        <v>16</v>
      </c>
      <c r="S8" s="145">
        <v>17</v>
      </c>
      <c r="T8" s="145">
        <v>18</v>
      </c>
      <c r="U8" s="145">
        <v>19</v>
      </c>
      <c r="V8" s="145">
        <v>20</v>
      </c>
      <c r="W8" s="145">
        <v>21</v>
      </c>
      <c r="X8" s="145">
        <v>22</v>
      </c>
      <c r="Y8" s="145">
        <v>23</v>
      </c>
      <c r="Z8" s="145">
        <v>24</v>
      </c>
      <c r="AA8" s="145">
        <v>25</v>
      </c>
      <c r="AB8" s="96" t="s">
        <v>30</v>
      </c>
    </row>
    <row r="9" spans="1:28">
      <c r="A9" s="18" t="s">
        <v>31</v>
      </c>
      <c r="B9" s="146" t="s">
        <v>111</v>
      </c>
      <c r="C9" s="20">
        <v>0.1443</v>
      </c>
      <c r="D9" s="21"/>
      <c r="E9" s="21">
        <v>0.0063</v>
      </c>
      <c r="F9" s="21">
        <v>0.0257</v>
      </c>
      <c r="G9" s="21"/>
      <c r="H9" s="84"/>
      <c r="I9" s="84"/>
      <c r="J9" s="21"/>
      <c r="K9" s="21"/>
      <c r="L9" s="21"/>
      <c r="M9" s="21"/>
      <c r="N9" s="21"/>
      <c r="O9" s="21"/>
      <c r="P9" s="21"/>
      <c r="Q9" s="21"/>
      <c r="R9" s="21"/>
      <c r="S9" s="21"/>
      <c r="T9" s="116"/>
      <c r="U9" s="116"/>
      <c r="V9" s="116"/>
      <c r="W9" s="116"/>
      <c r="X9" s="116"/>
      <c r="Y9" s="116"/>
      <c r="Z9" s="116"/>
      <c r="AA9" s="116"/>
      <c r="AB9" s="64" t="s">
        <v>87</v>
      </c>
    </row>
    <row r="10" spans="1:28">
      <c r="A10" s="22"/>
      <c r="B10" s="23" t="s">
        <v>45</v>
      </c>
      <c r="C10" s="24"/>
      <c r="D10" s="25"/>
      <c r="E10" s="25">
        <v>0.00744</v>
      </c>
      <c r="F10" s="25"/>
      <c r="G10" s="25"/>
      <c r="H10" s="86">
        <v>0.00063</v>
      </c>
      <c r="I10" s="86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117"/>
      <c r="U10" s="117"/>
      <c r="V10" s="117"/>
      <c r="W10" s="117"/>
      <c r="X10" s="117"/>
      <c r="Y10" s="117"/>
      <c r="Z10" s="117"/>
      <c r="AA10" s="117"/>
      <c r="AB10" s="66"/>
    </row>
    <row r="11" spans="1:28">
      <c r="A11" s="22"/>
      <c r="B11" s="26" t="s">
        <v>69</v>
      </c>
      <c r="C11" s="24"/>
      <c r="D11" s="25">
        <v>0.01</v>
      </c>
      <c r="E11" s="25"/>
      <c r="F11" s="25"/>
      <c r="G11" s="25"/>
      <c r="H11" s="86"/>
      <c r="I11" s="86"/>
      <c r="J11" s="25"/>
      <c r="K11" s="25">
        <v>0.0314</v>
      </c>
      <c r="L11" s="25"/>
      <c r="M11" s="25"/>
      <c r="N11" s="25"/>
      <c r="O11" s="25"/>
      <c r="P11" s="25"/>
      <c r="Q11" s="25"/>
      <c r="R11" s="25"/>
      <c r="S11" s="25"/>
      <c r="T11" s="117"/>
      <c r="U11" s="117"/>
      <c r="V11" s="117"/>
      <c r="W11" s="117"/>
      <c r="X11" s="117"/>
      <c r="Y11" s="117"/>
      <c r="Z11" s="117"/>
      <c r="AA11" s="117"/>
      <c r="AB11" s="66"/>
    </row>
    <row r="12" spans="1:28">
      <c r="A12" s="22"/>
      <c r="B12" s="23"/>
      <c r="C12" s="24"/>
      <c r="D12" s="25"/>
      <c r="E12" s="25"/>
      <c r="F12" s="25"/>
      <c r="G12" s="25"/>
      <c r="H12" s="86"/>
      <c r="I12" s="86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117"/>
      <c r="U12" s="117"/>
      <c r="V12" s="117"/>
      <c r="W12" s="117"/>
      <c r="X12" s="117"/>
      <c r="Y12" s="117"/>
      <c r="Z12" s="117"/>
      <c r="AA12" s="117"/>
      <c r="AB12" s="66"/>
    </row>
    <row r="13" ht="13.95" spans="1:28">
      <c r="A13" s="27"/>
      <c r="B13" s="28"/>
      <c r="C13" s="29"/>
      <c r="D13" s="30"/>
      <c r="E13" s="30"/>
      <c r="F13" s="30"/>
      <c r="G13" s="30"/>
      <c r="H13" s="88"/>
      <c r="I13" s="88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118"/>
      <c r="U13" s="118"/>
      <c r="V13" s="118"/>
      <c r="W13" s="118"/>
      <c r="X13" s="118"/>
      <c r="Y13" s="118"/>
      <c r="Z13" s="118"/>
      <c r="AA13" s="118"/>
      <c r="AB13" s="66"/>
    </row>
    <row r="14" spans="1:28">
      <c r="A14" s="18" t="s">
        <v>36</v>
      </c>
      <c r="B14" s="19" t="s">
        <v>11</v>
      </c>
      <c r="C14" s="20"/>
      <c r="D14" s="21"/>
      <c r="E14" s="21"/>
      <c r="F14" s="21"/>
      <c r="G14" s="21">
        <v>0.125</v>
      </c>
      <c r="H14" s="84"/>
      <c r="I14" s="84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116"/>
      <c r="U14" s="116"/>
      <c r="V14" s="116"/>
      <c r="W14" s="116"/>
      <c r="X14" s="116"/>
      <c r="Y14" s="116"/>
      <c r="Z14" s="116"/>
      <c r="AA14" s="116"/>
      <c r="AB14" s="66"/>
    </row>
    <row r="15" spans="1:28">
      <c r="A15" s="147"/>
      <c r="B15" s="95"/>
      <c r="C15" s="109"/>
      <c r="D15" s="110"/>
      <c r="E15" s="110"/>
      <c r="F15" s="110"/>
      <c r="G15" s="110"/>
      <c r="H15" s="111"/>
      <c r="I15" s="111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54"/>
      <c r="U15" s="154"/>
      <c r="V15" s="154"/>
      <c r="W15" s="154"/>
      <c r="X15" s="154"/>
      <c r="Y15" s="154"/>
      <c r="Z15" s="154"/>
      <c r="AA15" s="154"/>
      <c r="AB15" s="66"/>
    </row>
    <row r="16" spans="1:28">
      <c r="A16" s="147"/>
      <c r="B16" s="95"/>
      <c r="C16" s="109"/>
      <c r="D16" s="110"/>
      <c r="E16" s="110"/>
      <c r="F16" s="110"/>
      <c r="G16" s="110"/>
      <c r="H16" s="111"/>
      <c r="I16" s="111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54"/>
      <c r="U16" s="154"/>
      <c r="V16" s="154"/>
      <c r="W16" s="154"/>
      <c r="X16" s="154"/>
      <c r="Y16" s="154"/>
      <c r="Z16" s="154"/>
      <c r="AA16" s="154"/>
      <c r="AB16" s="66"/>
    </row>
    <row r="17" ht="13.95" spans="1:28">
      <c r="A17" s="148"/>
      <c r="B17" s="28"/>
      <c r="C17" s="31"/>
      <c r="D17" s="32"/>
      <c r="E17" s="32"/>
      <c r="F17" s="32"/>
      <c r="G17" s="32"/>
      <c r="H17" s="91"/>
      <c r="I17" s="91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119"/>
      <c r="U17" s="119"/>
      <c r="V17" s="119"/>
      <c r="W17" s="119"/>
      <c r="X17" s="119"/>
      <c r="Y17" s="119"/>
      <c r="Z17" s="119"/>
      <c r="AA17" s="119"/>
      <c r="AB17" s="66"/>
    </row>
    <row r="18" ht="27" customHeight="1" spans="1:28">
      <c r="A18" s="33" t="s">
        <v>37</v>
      </c>
      <c r="B18" s="34" t="s">
        <v>144</v>
      </c>
      <c r="C18" s="20"/>
      <c r="D18" s="21"/>
      <c r="E18" s="21"/>
      <c r="F18" s="21"/>
      <c r="G18" s="21"/>
      <c r="H18" s="84"/>
      <c r="I18" s="84"/>
      <c r="J18" s="21">
        <v>0.006</v>
      </c>
      <c r="K18" s="21"/>
      <c r="L18" s="21"/>
      <c r="M18" s="21">
        <v>0.082</v>
      </c>
      <c r="N18" s="21">
        <v>0.012</v>
      </c>
      <c r="O18" s="21">
        <v>0.0124</v>
      </c>
      <c r="P18" s="21">
        <v>0.0024</v>
      </c>
      <c r="Q18" s="21"/>
      <c r="R18" s="21"/>
      <c r="S18" s="21">
        <v>0.0715</v>
      </c>
      <c r="T18" s="116"/>
      <c r="U18" s="116">
        <v>0.06</v>
      </c>
      <c r="V18" s="116"/>
      <c r="W18" s="116"/>
      <c r="X18" s="116"/>
      <c r="Y18" s="116"/>
      <c r="Z18" s="116"/>
      <c r="AA18" s="116"/>
      <c r="AB18" s="66"/>
    </row>
    <row r="19" spans="1:28">
      <c r="A19" s="35"/>
      <c r="B19" s="36" t="s">
        <v>145</v>
      </c>
      <c r="C19" s="24"/>
      <c r="D19" s="25"/>
      <c r="E19" s="25"/>
      <c r="F19" s="25"/>
      <c r="G19" s="25"/>
      <c r="H19" s="86"/>
      <c r="I19" s="86"/>
      <c r="J19" s="25">
        <v>0.004</v>
      </c>
      <c r="K19" s="25"/>
      <c r="L19" s="25"/>
      <c r="M19" s="25"/>
      <c r="N19" s="25">
        <v>0.01</v>
      </c>
      <c r="O19" s="25">
        <v>0.007</v>
      </c>
      <c r="P19" s="25">
        <v>0.003</v>
      </c>
      <c r="Q19" s="25"/>
      <c r="R19" s="25"/>
      <c r="S19" s="25">
        <v>0.0696</v>
      </c>
      <c r="T19" s="117">
        <v>0.002</v>
      </c>
      <c r="U19" s="117"/>
      <c r="V19" s="117"/>
      <c r="W19" s="117"/>
      <c r="X19" s="117"/>
      <c r="Y19" s="117"/>
      <c r="Z19" s="117"/>
      <c r="AA19" s="117"/>
      <c r="AB19" s="66"/>
    </row>
    <row r="20" spans="1:28">
      <c r="A20" s="35"/>
      <c r="B20" s="36" t="s">
        <v>72</v>
      </c>
      <c r="C20" s="24">
        <v>0.0395</v>
      </c>
      <c r="D20" s="25">
        <v>0.005</v>
      </c>
      <c r="E20" s="25"/>
      <c r="F20" s="25"/>
      <c r="G20" s="25"/>
      <c r="H20" s="86"/>
      <c r="I20" s="86"/>
      <c r="J20" s="25"/>
      <c r="K20" s="25"/>
      <c r="L20" s="25"/>
      <c r="M20" s="25">
        <v>0.193</v>
      </c>
      <c r="N20" s="25"/>
      <c r="O20" s="25"/>
      <c r="P20" s="25"/>
      <c r="Q20" s="25"/>
      <c r="R20" s="25"/>
      <c r="S20" s="25"/>
      <c r="T20" s="117"/>
      <c r="U20" s="117"/>
      <c r="V20" s="117"/>
      <c r="W20" s="117"/>
      <c r="X20" s="117"/>
      <c r="Y20" s="117"/>
      <c r="Z20" s="117"/>
      <c r="AA20" s="117"/>
      <c r="AB20" s="66"/>
    </row>
    <row r="21" spans="1:28">
      <c r="A21" s="35"/>
      <c r="B21" s="108" t="s">
        <v>146</v>
      </c>
      <c r="C21" s="24"/>
      <c r="D21" s="25"/>
      <c r="E21" s="25">
        <v>0.008</v>
      </c>
      <c r="F21" s="25"/>
      <c r="G21" s="25">
        <v>0.02</v>
      </c>
      <c r="H21" s="86"/>
      <c r="I21" s="86"/>
      <c r="J21" s="25"/>
      <c r="K21" s="25"/>
      <c r="L21" s="25"/>
      <c r="M21" s="25"/>
      <c r="N21" s="25"/>
      <c r="O21" s="25"/>
      <c r="P21" s="25"/>
      <c r="Q21" s="25">
        <v>0.0054</v>
      </c>
      <c r="R21" s="25">
        <v>0.00585</v>
      </c>
      <c r="S21" s="25"/>
      <c r="T21" s="117"/>
      <c r="U21" s="117"/>
      <c r="V21" s="117"/>
      <c r="W21" s="117"/>
      <c r="X21" s="117"/>
      <c r="Y21" s="117"/>
      <c r="Z21" s="117"/>
      <c r="AA21" s="117"/>
      <c r="AB21" s="66"/>
    </row>
    <row r="22" spans="1:28">
      <c r="A22" s="35"/>
      <c r="B22" s="26" t="s">
        <v>42</v>
      </c>
      <c r="C22" s="24"/>
      <c r="D22" s="25"/>
      <c r="E22" s="25"/>
      <c r="F22" s="25"/>
      <c r="G22" s="25"/>
      <c r="H22" s="86"/>
      <c r="I22" s="86"/>
      <c r="J22" s="25"/>
      <c r="K22" s="25"/>
      <c r="L22" s="25">
        <v>0.0504</v>
      </c>
      <c r="M22" s="25"/>
      <c r="N22" s="25"/>
      <c r="O22" s="25"/>
      <c r="P22" s="25"/>
      <c r="Q22" s="25"/>
      <c r="R22" s="25"/>
      <c r="S22" s="25"/>
      <c r="T22" s="117"/>
      <c r="U22" s="117"/>
      <c r="V22" s="117"/>
      <c r="W22" s="117"/>
      <c r="X22" s="117"/>
      <c r="Y22" s="117"/>
      <c r="Z22" s="117"/>
      <c r="AA22" s="117"/>
      <c r="AB22" s="66"/>
    </row>
    <row r="23" ht="13.95" spans="1:28">
      <c r="A23" s="37"/>
      <c r="B23" s="149"/>
      <c r="C23" s="29"/>
      <c r="D23" s="30"/>
      <c r="E23" s="30"/>
      <c r="F23" s="30"/>
      <c r="G23" s="30"/>
      <c r="H23" s="88"/>
      <c r="I23" s="88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118"/>
      <c r="U23" s="118"/>
      <c r="V23" s="118"/>
      <c r="W23" s="118"/>
      <c r="X23" s="118"/>
      <c r="Y23" s="118"/>
      <c r="Z23" s="118"/>
      <c r="AA23" s="118"/>
      <c r="AB23" s="66"/>
    </row>
    <row r="24" spans="1:28">
      <c r="A24" s="33" t="s">
        <v>43</v>
      </c>
      <c r="B24" s="19" t="s">
        <v>147</v>
      </c>
      <c r="C24" s="20">
        <v>0.0076</v>
      </c>
      <c r="D24" s="21">
        <v>0.002</v>
      </c>
      <c r="E24" s="21">
        <v>0.0052</v>
      </c>
      <c r="F24" s="21"/>
      <c r="G24" s="21"/>
      <c r="H24" s="84"/>
      <c r="I24" s="84"/>
      <c r="J24" s="21"/>
      <c r="K24" s="21"/>
      <c r="L24" s="21"/>
      <c r="M24" s="21"/>
      <c r="N24" s="21"/>
      <c r="O24" s="21"/>
      <c r="P24" s="21">
        <v>0.002</v>
      </c>
      <c r="Q24" s="21"/>
      <c r="R24" s="21"/>
      <c r="S24" s="21"/>
      <c r="T24" s="116">
        <v>0.0396</v>
      </c>
      <c r="U24" s="116"/>
      <c r="V24" s="116">
        <v>0.0199</v>
      </c>
      <c r="W24" s="116">
        <v>1</v>
      </c>
      <c r="X24" s="116">
        <v>1</v>
      </c>
      <c r="Y24" s="116"/>
      <c r="Z24" s="116"/>
      <c r="AA24" s="116">
        <v>13</v>
      </c>
      <c r="AB24" s="66"/>
    </row>
    <row r="25" spans="1:28">
      <c r="A25" s="35"/>
      <c r="B25" s="23" t="s">
        <v>75</v>
      </c>
      <c r="C25" s="24">
        <v>0.1445</v>
      </c>
      <c r="D25" s="25"/>
      <c r="E25" s="25">
        <v>0.0073</v>
      </c>
      <c r="F25" s="25"/>
      <c r="G25" s="25"/>
      <c r="H25" s="86"/>
      <c r="I25" s="86">
        <v>0.00302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117"/>
      <c r="U25" s="117"/>
      <c r="V25" s="117"/>
      <c r="W25" s="117"/>
      <c r="X25" s="117"/>
      <c r="Y25" s="117"/>
      <c r="Z25" s="117"/>
      <c r="AA25" s="117"/>
      <c r="AB25" s="66"/>
    </row>
    <row r="26" ht="15.6" spans="1:28">
      <c r="A26" s="35"/>
      <c r="B26" s="95"/>
      <c r="C26" s="109"/>
      <c r="D26" s="110"/>
      <c r="E26" s="110"/>
      <c r="F26" s="110"/>
      <c r="G26" s="110"/>
      <c r="H26" s="111"/>
      <c r="I26" s="111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119"/>
      <c r="U26" s="119"/>
      <c r="V26" s="119"/>
      <c r="W26" s="119"/>
      <c r="X26" s="119"/>
      <c r="Y26" s="119"/>
      <c r="Z26" s="119"/>
      <c r="AA26" s="119"/>
      <c r="AB26" s="66"/>
    </row>
    <row r="27" ht="13.95" spans="1:28">
      <c r="A27" s="37"/>
      <c r="B27" s="28"/>
      <c r="C27" s="29"/>
      <c r="D27" s="30"/>
      <c r="E27" s="30"/>
      <c r="F27" s="30"/>
      <c r="G27" s="30"/>
      <c r="H27" s="88"/>
      <c r="I27" s="88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118"/>
      <c r="U27" s="118"/>
      <c r="V27" s="118"/>
      <c r="W27" s="118"/>
      <c r="X27" s="118"/>
      <c r="Y27" s="118">
        <v>0.38</v>
      </c>
      <c r="Z27" s="118">
        <v>1</v>
      </c>
      <c r="AA27" s="118"/>
      <c r="AB27" s="158"/>
    </row>
    <row r="28" ht="15.6" spans="1:28">
      <c r="A28" s="39" t="s">
        <v>47</v>
      </c>
      <c r="B28" s="40"/>
      <c r="C28" s="150">
        <f t="shared" ref="C28:R28" si="0">SUM(C9:C27)</f>
        <v>0.3359</v>
      </c>
      <c r="D28" s="21">
        <f t="shared" si="0"/>
        <v>0.017</v>
      </c>
      <c r="E28" s="21">
        <f t="shared" si="0"/>
        <v>0.03424</v>
      </c>
      <c r="F28" s="21">
        <f t="shared" si="0"/>
        <v>0.0257</v>
      </c>
      <c r="G28" s="21">
        <f t="shared" si="0"/>
        <v>0.145</v>
      </c>
      <c r="H28" s="84">
        <f t="shared" si="0"/>
        <v>0.00063</v>
      </c>
      <c r="I28" s="84">
        <f t="shared" si="0"/>
        <v>0.00302</v>
      </c>
      <c r="J28" s="21">
        <f t="shared" si="0"/>
        <v>0.01</v>
      </c>
      <c r="K28" s="21">
        <f t="shared" si="0"/>
        <v>0.0314</v>
      </c>
      <c r="L28" s="21">
        <f t="shared" si="0"/>
        <v>0.0504</v>
      </c>
      <c r="M28" s="21">
        <f t="shared" si="0"/>
        <v>0.275</v>
      </c>
      <c r="N28" s="21">
        <f t="shared" si="0"/>
        <v>0.022</v>
      </c>
      <c r="O28" s="21">
        <f t="shared" si="0"/>
        <v>0.0194</v>
      </c>
      <c r="P28" s="21">
        <f t="shared" si="0"/>
        <v>0.0074</v>
      </c>
      <c r="Q28" s="21">
        <f t="shared" si="0"/>
        <v>0.0054</v>
      </c>
      <c r="R28" s="21">
        <f t="shared" si="0"/>
        <v>0.00585</v>
      </c>
      <c r="S28" s="21">
        <f t="shared" ref="S28:Y28" si="1">SUM(S9:S27)</f>
        <v>0.1411</v>
      </c>
      <c r="T28" s="21">
        <f t="shared" si="1"/>
        <v>0.0416</v>
      </c>
      <c r="U28" s="21">
        <f t="shared" si="1"/>
        <v>0.06</v>
      </c>
      <c r="V28" s="21">
        <f t="shared" si="1"/>
        <v>0.0199</v>
      </c>
      <c r="W28" s="21">
        <v>1</v>
      </c>
      <c r="X28" s="21">
        <v>1</v>
      </c>
      <c r="Y28" s="21">
        <v>0.38</v>
      </c>
      <c r="Z28" s="21">
        <v>1</v>
      </c>
      <c r="AA28" s="159">
        <v>13</v>
      </c>
      <c r="AB28" s="160"/>
    </row>
    <row r="29" ht="15.6" hidden="1" spans="1:28">
      <c r="A29" s="41" t="s">
        <v>48</v>
      </c>
      <c r="B29" s="42"/>
      <c r="C29" s="151">
        <f t="shared" ref="C29:I29" si="2">131*C28</f>
        <v>44.0029</v>
      </c>
      <c r="D29" s="151">
        <f t="shared" si="2"/>
        <v>2.227</v>
      </c>
      <c r="E29" s="151">
        <f t="shared" si="2"/>
        <v>4.48544</v>
      </c>
      <c r="F29" s="151">
        <f t="shared" si="2"/>
        <v>3.3667</v>
      </c>
      <c r="G29" s="151">
        <f t="shared" si="2"/>
        <v>18.995</v>
      </c>
      <c r="H29" s="151">
        <f t="shared" si="2"/>
        <v>0.08253</v>
      </c>
      <c r="I29" s="151">
        <f t="shared" si="2"/>
        <v>0.39562</v>
      </c>
      <c r="J29" s="151">
        <f t="shared" ref="J29:Y29" si="3">131*J28</f>
        <v>1.31</v>
      </c>
      <c r="K29" s="151">
        <f t="shared" si="3"/>
        <v>4.1134</v>
      </c>
      <c r="L29" s="151">
        <f t="shared" si="3"/>
        <v>6.6024</v>
      </c>
      <c r="M29" s="151">
        <f t="shared" si="3"/>
        <v>36.025</v>
      </c>
      <c r="N29" s="151">
        <f t="shared" si="3"/>
        <v>2.882</v>
      </c>
      <c r="O29" s="151">
        <f t="shared" si="3"/>
        <v>2.5414</v>
      </c>
      <c r="P29" s="151">
        <f t="shared" si="3"/>
        <v>0.9694</v>
      </c>
      <c r="Q29" s="151">
        <f t="shared" si="3"/>
        <v>0.7074</v>
      </c>
      <c r="R29" s="151">
        <f t="shared" si="3"/>
        <v>0.76635</v>
      </c>
      <c r="S29" s="151">
        <f t="shared" si="3"/>
        <v>18.4841</v>
      </c>
      <c r="T29" s="151">
        <f t="shared" si="3"/>
        <v>5.4496</v>
      </c>
      <c r="U29" s="151">
        <f t="shared" si="3"/>
        <v>7.86</v>
      </c>
      <c r="V29" s="151">
        <f t="shared" si="3"/>
        <v>2.6069</v>
      </c>
      <c r="W29" s="151">
        <v>1</v>
      </c>
      <c r="X29" s="151">
        <v>1</v>
      </c>
      <c r="Y29" s="151">
        <v>0.38</v>
      </c>
      <c r="Z29" s="151">
        <v>1</v>
      </c>
      <c r="AA29" s="151">
        <v>13</v>
      </c>
      <c r="AB29" s="123"/>
    </row>
    <row r="30" ht="15.6" spans="1:28">
      <c r="A30" s="41" t="s">
        <v>48</v>
      </c>
      <c r="B30" s="42"/>
      <c r="C30" s="152">
        <f t="shared" ref="C30:R30" si="4">ROUND(C29,2)</f>
        <v>44</v>
      </c>
      <c r="D30" s="45">
        <f t="shared" si="4"/>
        <v>2.23</v>
      </c>
      <c r="E30" s="45">
        <f t="shared" si="4"/>
        <v>4.49</v>
      </c>
      <c r="F30" s="45">
        <f t="shared" si="4"/>
        <v>3.37</v>
      </c>
      <c r="G30" s="45">
        <f t="shared" si="4"/>
        <v>19</v>
      </c>
      <c r="H30" s="45">
        <f t="shared" si="4"/>
        <v>0.08</v>
      </c>
      <c r="I30" s="45">
        <f t="shared" si="4"/>
        <v>0.4</v>
      </c>
      <c r="J30" s="45">
        <f t="shared" si="4"/>
        <v>1.31</v>
      </c>
      <c r="K30" s="45">
        <f t="shared" si="4"/>
        <v>4.11</v>
      </c>
      <c r="L30" s="45">
        <f t="shared" si="4"/>
        <v>6.6</v>
      </c>
      <c r="M30" s="57">
        <f t="shared" si="4"/>
        <v>36.03</v>
      </c>
      <c r="N30" s="57">
        <f t="shared" si="4"/>
        <v>2.88</v>
      </c>
      <c r="O30" s="57">
        <f t="shared" si="4"/>
        <v>2.54</v>
      </c>
      <c r="P30" s="57">
        <f t="shared" si="4"/>
        <v>0.97</v>
      </c>
      <c r="Q30" s="57">
        <f t="shared" si="4"/>
        <v>0.71</v>
      </c>
      <c r="R30" s="57">
        <f t="shared" si="4"/>
        <v>0.77</v>
      </c>
      <c r="S30" s="57">
        <f t="shared" ref="S30:Y30" si="5">ROUND(S29,2)</f>
        <v>18.48</v>
      </c>
      <c r="T30" s="57">
        <f t="shared" si="5"/>
        <v>5.45</v>
      </c>
      <c r="U30" s="57">
        <f t="shared" si="5"/>
        <v>7.86</v>
      </c>
      <c r="V30" s="57">
        <f t="shared" si="5"/>
        <v>2.61</v>
      </c>
      <c r="W30" s="57">
        <v>1</v>
      </c>
      <c r="X30" s="57">
        <v>1</v>
      </c>
      <c r="Y30" s="57">
        <v>0.38</v>
      </c>
      <c r="Z30" s="57">
        <v>1</v>
      </c>
      <c r="AA30" s="161">
        <v>13</v>
      </c>
      <c r="AB30" s="123"/>
    </row>
    <row r="31" ht="15.6" spans="1:28">
      <c r="A31" s="41" t="s">
        <v>49</v>
      </c>
      <c r="B31" s="42"/>
      <c r="C31" s="44">
        <v>80</v>
      </c>
      <c r="D31" s="46">
        <v>800</v>
      </c>
      <c r="E31" s="46">
        <v>92</v>
      </c>
      <c r="F31" s="45">
        <v>145</v>
      </c>
      <c r="G31" s="45">
        <v>130</v>
      </c>
      <c r="H31" s="46">
        <v>1400</v>
      </c>
      <c r="I31" s="46">
        <v>750</v>
      </c>
      <c r="J31" s="45">
        <v>444</v>
      </c>
      <c r="K31" s="46">
        <v>62.37</v>
      </c>
      <c r="L31" s="46">
        <v>39.5</v>
      </c>
      <c r="M31" s="45">
        <v>48</v>
      </c>
      <c r="N31" s="45">
        <v>45</v>
      </c>
      <c r="O31" s="57">
        <v>80</v>
      </c>
      <c r="P31" s="57">
        <v>220</v>
      </c>
      <c r="Q31" s="57">
        <v>330</v>
      </c>
      <c r="R31" s="57">
        <v>139</v>
      </c>
      <c r="S31" s="45">
        <v>240</v>
      </c>
      <c r="T31" s="57">
        <v>96</v>
      </c>
      <c r="U31" s="57">
        <v>130</v>
      </c>
      <c r="V31" s="57">
        <v>300</v>
      </c>
      <c r="W31" s="57">
        <v>18</v>
      </c>
      <c r="X31" s="57">
        <v>70</v>
      </c>
      <c r="Y31" s="57">
        <v>360</v>
      </c>
      <c r="Z31" s="57">
        <v>13</v>
      </c>
      <c r="AA31" s="43">
        <v>8</v>
      </c>
      <c r="AB31" s="71"/>
    </row>
    <row r="32" ht="16.35" spans="1:28">
      <c r="A32" s="47" t="s">
        <v>50</v>
      </c>
      <c r="B32" s="48"/>
      <c r="C32" s="153">
        <f t="shared" ref="C32:R32" si="6">C30*C31</f>
        <v>3520</v>
      </c>
      <c r="D32" s="153">
        <f t="shared" si="6"/>
        <v>1784</v>
      </c>
      <c r="E32" s="153">
        <f t="shared" si="6"/>
        <v>413.08</v>
      </c>
      <c r="F32" s="153">
        <f t="shared" si="6"/>
        <v>488.65</v>
      </c>
      <c r="G32" s="153">
        <f t="shared" si="6"/>
        <v>2470</v>
      </c>
      <c r="H32" s="153">
        <f t="shared" si="6"/>
        <v>112</v>
      </c>
      <c r="I32" s="153">
        <f t="shared" si="6"/>
        <v>300</v>
      </c>
      <c r="J32" s="153">
        <f t="shared" si="6"/>
        <v>581.64</v>
      </c>
      <c r="K32" s="153">
        <f t="shared" si="6"/>
        <v>256.3407</v>
      </c>
      <c r="L32" s="153">
        <f t="shared" si="6"/>
        <v>260.7</v>
      </c>
      <c r="M32" s="153">
        <f t="shared" si="6"/>
        <v>1729.44</v>
      </c>
      <c r="N32" s="153">
        <f t="shared" si="6"/>
        <v>129.6</v>
      </c>
      <c r="O32" s="153">
        <f t="shared" si="6"/>
        <v>203.2</v>
      </c>
      <c r="P32" s="153">
        <f t="shared" si="6"/>
        <v>213.4</v>
      </c>
      <c r="Q32" s="153">
        <f t="shared" si="6"/>
        <v>234.3</v>
      </c>
      <c r="R32" s="153">
        <f t="shared" si="6"/>
        <v>107.03</v>
      </c>
      <c r="S32" s="153">
        <f t="shared" ref="S32:AA32" si="7">S30*S31</f>
        <v>4435.2</v>
      </c>
      <c r="T32" s="153">
        <f t="shared" si="7"/>
        <v>523.2</v>
      </c>
      <c r="U32" s="153">
        <f t="shared" si="7"/>
        <v>1021.8</v>
      </c>
      <c r="V32" s="153">
        <f t="shared" si="7"/>
        <v>783</v>
      </c>
      <c r="W32" s="153">
        <f t="shared" si="7"/>
        <v>18</v>
      </c>
      <c r="X32" s="153">
        <f t="shared" si="7"/>
        <v>70</v>
      </c>
      <c r="Y32" s="153">
        <f t="shared" si="7"/>
        <v>136.8</v>
      </c>
      <c r="Z32" s="153">
        <f t="shared" si="7"/>
        <v>13</v>
      </c>
      <c r="AA32" s="153">
        <f t="shared" si="7"/>
        <v>104</v>
      </c>
      <c r="AB32" s="73">
        <f>SUM(C32:AA32)</f>
        <v>19908.3807</v>
      </c>
    </row>
    <row r="33" ht="15.6" spans="1:28">
      <c r="A33" s="50"/>
      <c r="B33" s="50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>
        <f>AB32/AB2</f>
        <v>151.972371755725</v>
      </c>
    </row>
    <row r="34" customFormat="1" ht="27" customHeight="1" spans="2:2">
      <c r="B34" s="52" t="s">
        <v>51</v>
      </c>
    </row>
    <row r="35" customFormat="1" ht="27" customHeight="1" spans="2:2">
      <c r="B35" s="52" t="s">
        <v>52</v>
      </c>
    </row>
    <row r="36" customFormat="1" ht="27" customHeight="1" spans="2:2">
      <c r="B36" s="52" t="s">
        <v>53</v>
      </c>
    </row>
  </sheetData>
  <mergeCells count="40">
    <mergeCell ref="A1:AA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3"/>
    <mergeCell ref="A24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B9:AB25"/>
  </mergeCells>
  <pageMargins left="0.0784722222222222" right="0.196527777777778" top="1.05069444444444" bottom="1.05069444444444" header="0.708333333333333" footer="0.786805555555556"/>
  <pageSetup paperSize="9" scale="72" orientation="landscape" useFirstPageNumber="1" horizontalDpi="3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AB36"/>
  <sheetViews>
    <sheetView workbookViewId="0">
      <pane ySplit="7" topLeftCell="A17" activePane="bottomLeft" state="frozen"/>
      <selection/>
      <selection pane="bottomLeft" activeCell="B2" sqref="B2:B7"/>
    </sheetView>
  </sheetViews>
  <sheetFormatPr defaultColWidth="11.537037037037" defaultRowHeight="13.2"/>
  <cols>
    <col min="1" max="1" width="6.33333333333333" customWidth="1"/>
    <col min="2" max="2" width="27.5555555555556" customWidth="1"/>
    <col min="3" max="3" width="7" customWidth="1"/>
    <col min="4" max="4" width="7.33333333333333" customWidth="1"/>
    <col min="5" max="5" width="6.11111111111111" customWidth="1"/>
    <col min="6" max="6" width="7" customWidth="1"/>
    <col min="7" max="7" width="6" customWidth="1"/>
    <col min="8" max="8" width="6.22222222222222" customWidth="1"/>
    <col min="9" max="9" width="6.33333333333333" customWidth="1"/>
    <col min="10" max="11" width="6.11111111111111" customWidth="1"/>
    <col min="12" max="12" width="6" customWidth="1"/>
    <col min="13" max="13" width="6.33333333333333" customWidth="1"/>
    <col min="14" max="14" width="6.44444444444444" customWidth="1"/>
    <col min="15" max="15" width="6.33333333333333" customWidth="1"/>
    <col min="16" max="17" width="6.44444444444444" customWidth="1"/>
    <col min="18" max="18" width="7.33333333333333" customWidth="1"/>
    <col min="19" max="19" width="7" customWidth="1"/>
    <col min="20" max="20" width="6.11111111111111" customWidth="1"/>
    <col min="21" max="21" width="7.22222222222222" customWidth="1"/>
    <col min="22" max="22" width="6.66666666666667" customWidth="1"/>
    <col min="23" max="23" width="6.44444444444444" customWidth="1"/>
    <col min="24" max="24" width="6.55555555555556" customWidth="1"/>
    <col min="25" max="25" width="5.88888888888889" customWidth="1"/>
    <col min="26" max="26" width="5.11111111111111" customWidth="1"/>
    <col min="27" max="27" width="5.66666666666667" customWidth="1"/>
    <col min="28" max="28" width="8.22222222222222" customWidth="1"/>
  </cols>
  <sheetData>
    <row r="1" s="1" customFormat="1" ht="43" customHeight="1" spans="1:1">
      <c r="A1" s="1" t="s">
        <v>0</v>
      </c>
    </row>
    <row r="2" customHeight="1" spans="1:28">
      <c r="A2" s="2"/>
      <c r="B2" s="139" t="s">
        <v>148</v>
      </c>
      <c r="C2" s="4" t="s">
        <v>2</v>
      </c>
      <c r="D2" s="5" t="s">
        <v>3</v>
      </c>
      <c r="E2" s="5" t="s">
        <v>4</v>
      </c>
      <c r="F2" s="5" t="s">
        <v>7</v>
      </c>
      <c r="G2" s="5" t="s">
        <v>18</v>
      </c>
      <c r="H2" s="5" t="s">
        <v>11</v>
      </c>
      <c r="I2" s="5" t="s">
        <v>19</v>
      </c>
      <c r="J2" s="5" t="s">
        <v>6</v>
      </c>
      <c r="K2" s="5" t="s">
        <v>9</v>
      </c>
      <c r="L2" s="5" t="s">
        <v>10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81</v>
      </c>
      <c r="R2" s="5" t="s">
        <v>17</v>
      </c>
      <c r="S2" s="5" t="s">
        <v>130</v>
      </c>
      <c r="T2" s="5" t="s">
        <v>25</v>
      </c>
      <c r="U2" s="5" t="s">
        <v>80</v>
      </c>
      <c r="V2" s="5" t="s">
        <v>24</v>
      </c>
      <c r="W2" s="5" t="s">
        <v>5</v>
      </c>
      <c r="X2" s="5" t="s">
        <v>28</v>
      </c>
      <c r="Y2" s="5" t="s">
        <v>29</v>
      </c>
      <c r="Z2" s="5" t="s">
        <v>64</v>
      </c>
      <c r="AA2" s="113" t="s">
        <v>62</v>
      </c>
      <c r="AB2" s="120">
        <v>130</v>
      </c>
    </row>
    <row r="3" spans="1:28">
      <c r="A3" s="6"/>
      <c r="B3" s="140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14"/>
      <c r="AB3" s="121"/>
    </row>
    <row r="4" spans="1:28">
      <c r="A4" s="6"/>
      <c r="B4" s="140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14"/>
      <c r="AB4" s="121"/>
    </row>
    <row r="5" ht="12" customHeight="1" spans="1:28">
      <c r="A5" s="6"/>
      <c r="B5" s="140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14"/>
      <c r="AB5" s="121"/>
    </row>
    <row r="6" spans="1:28">
      <c r="A6" s="6"/>
      <c r="B6" s="140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14"/>
      <c r="AB6" s="121"/>
    </row>
    <row r="7" ht="28" customHeight="1" spans="1:28">
      <c r="A7" s="10"/>
      <c r="B7" s="14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15"/>
      <c r="AB7" s="122"/>
    </row>
    <row r="8" ht="16" customHeight="1" spans="1:28">
      <c r="A8" s="14"/>
      <c r="B8" s="15"/>
      <c r="C8" s="16">
        <v>1</v>
      </c>
      <c r="D8" s="17">
        <v>2</v>
      </c>
      <c r="E8" s="17">
        <v>3</v>
      </c>
      <c r="F8" s="16">
        <v>4</v>
      </c>
      <c r="G8" s="16">
        <v>5</v>
      </c>
      <c r="H8" s="17">
        <v>6</v>
      </c>
      <c r="I8" s="17">
        <v>7</v>
      </c>
      <c r="J8" s="16">
        <v>8</v>
      </c>
      <c r="K8" s="16">
        <v>9</v>
      </c>
      <c r="L8" s="17">
        <v>10</v>
      </c>
      <c r="M8" s="17">
        <v>11</v>
      </c>
      <c r="N8" s="16">
        <v>12</v>
      </c>
      <c r="O8" s="16">
        <v>13</v>
      </c>
      <c r="P8" s="17">
        <v>14</v>
      </c>
      <c r="Q8" s="17">
        <v>15</v>
      </c>
      <c r="R8" s="16">
        <v>16</v>
      </c>
      <c r="S8" s="16">
        <v>17</v>
      </c>
      <c r="T8" s="17">
        <v>18</v>
      </c>
      <c r="U8" s="17">
        <v>19</v>
      </c>
      <c r="V8" s="16">
        <v>20</v>
      </c>
      <c r="W8" s="16">
        <v>21</v>
      </c>
      <c r="X8" s="17">
        <v>22</v>
      </c>
      <c r="Y8" s="17">
        <v>23</v>
      </c>
      <c r="Z8" s="16">
        <v>24</v>
      </c>
      <c r="AA8" s="16">
        <v>25</v>
      </c>
      <c r="AB8" s="82"/>
    </row>
    <row r="9" spans="1:28">
      <c r="A9" s="83" t="s">
        <v>31</v>
      </c>
      <c r="B9" s="19" t="s">
        <v>149</v>
      </c>
      <c r="C9" s="20">
        <v>0.15384</v>
      </c>
      <c r="D9" s="21"/>
      <c r="E9" s="21">
        <v>0.005</v>
      </c>
      <c r="F9" s="84"/>
      <c r="G9" s="21">
        <v>0.025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116"/>
      <c r="W9" s="116"/>
      <c r="X9" s="116"/>
      <c r="Y9" s="116"/>
      <c r="Z9" s="116"/>
      <c r="AA9" s="116"/>
      <c r="AB9" s="64" t="s">
        <v>87</v>
      </c>
    </row>
    <row r="10" spans="1:28">
      <c r="A10" s="85"/>
      <c r="B10" s="23" t="s">
        <v>45</v>
      </c>
      <c r="C10" s="24"/>
      <c r="D10" s="25"/>
      <c r="E10" s="25">
        <v>0.007</v>
      </c>
      <c r="F10" s="86">
        <v>0.00064</v>
      </c>
      <c r="G10" s="86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7"/>
      <c r="W10" s="117"/>
      <c r="X10" s="117"/>
      <c r="Y10" s="117"/>
      <c r="Z10" s="117"/>
      <c r="AA10" s="117"/>
      <c r="AB10" s="66"/>
    </row>
    <row r="11" spans="1:28">
      <c r="A11" s="85"/>
      <c r="B11" s="26" t="s">
        <v>35</v>
      </c>
      <c r="C11" s="24"/>
      <c r="D11" s="25">
        <v>0.01</v>
      </c>
      <c r="E11" s="25"/>
      <c r="F11" s="86"/>
      <c r="G11" s="86"/>
      <c r="H11" s="25"/>
      <c r="I11" s="25"/>
      <c r="J11" s="25"/>
      <c r="K11" s="25">
        <v>0.0323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7"/>
      <c r="W11" s="117"/>
      <c r="X11" s="117"/>
      <c r="Y11" s="117"/>
      <c r="Z11" s="117"/>
      <c r="AA11" s="117"/>
      <c r="AB11" s="66"/>
    </row>
    <row r="12" spans="1:28">
      <c r="A12" s="85"/>
      <c r="B12" s="23"/>
      <c r="C12" s="24"/>
      <c r="D12" s="25"/>
      <c r="E12" s="25"/>
      <c r="F12" s="86"/>
      <c r="G12" s="86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7"/>
      <c r="W12" s="117"/>
      <c r="X12" s="117"/>
      <c r="Y12" s="117"/>
      <c r="Z12" s="117"/>
      <c r="AA12" s="117"/>
      <c r="AB12" s="66"/>
    </row>
    <row r="13" ht="13.95" spans="1:28">
      <c r="A13" s="87"/>
      <c r="B13" s="28"/>
      <c r="C13" s="29"/>
      <c r="D13" s="30"/>
      <c r="E13" s="30"/>
      <c r="F13" s="88"/>
      <c r="G13" s="88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118"/>
      <c r="W13" s="118"/>
      <c r="X13" s="118"/>
      <c r="Y13" s="118"/>
      <c r="Z13" s="118"/>
      <c r="AA13" s="118"/>
      <c r="AB13" s="66"/>
    </row>
    <row r="14" spans="1:28">
      <c r="A14" s="83" t="s">
        <v>36</v>
      </c>
      <c r="B14" s="19" t="s">
        <v>80</v>
      </c>
      <c r="C14" s="20"/>
      <c r="D14" s="21"/>
      <c r="E14" s="21"/>
      <c r="F14" s="84"/>
      <c r="G14" s="84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>
        <v>0.0969</v>
      </c>
      <c r="V14" s="116"/>
      <c r="W14" s="116"/>
      <c r="X14" s="116"/>
      <c r="Y14" s="116"/>
      <c r="Z14" s="116"/>
      <c r="AA14" s="116"/>
      <c r="AB14" s="66"/>
    </row>
    <row r="15" spans="1:28">
      <c r="A15" s="85"/>
      <c r="B15" s="23"/>
      <c r="C15" s="24"/>
      <c r="D15" s="25"/>
      <c r="E15" s="25"/>
      <c r="F15" s="86"/>
      <c r="G15" s="86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117"/>
      <c r="W15" s="117"/>
      <c r="X15" s="117"/>
      <c r="Y15" s="117"/>
      <c r="Z15" s="117"/>
      <c r="AA15" s="117"/>
      <c r="AB15" s="66"/>
    </row>
    <row r="16" spans="1:28">
      <c r="A16" s="85"/>
      <c r="B16" s="23"/>
      <c r="C16" s="24"/>
      <c r="D16" s="25"/>
      <c r="E16" s="25"/>
      <c r="F16" s="86"/>
      <c r="G16" s="86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117"/>
      <c r="W16" s="117"/>
      <c r="X16" s="117"/>
      <c r="Y16" s="117"/>
      <c r="Z16" s="117"/>
      <c r="AA16" s="117"/>
      <c r="AB16" s="66"/>
    </row>
    <row r="17" ht="13.95" spans="1:28">
      <c r="A17" s="89"/>
      <c r="B17" s="28"/>
      <c r="C17" s="31"/>
      <c r="D17" s="32"/>
      <c r="E17" s="32"/>
      <c r="F17" s="91"/>
      <c r="G17" s="91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119"/>
      <c r="W17" s="119"/>
      <c r="X17" s="119"/>
      <c r="Y17" s="119"/>
      <c r="Z17" s="119"/>
      <c r="AA17" s="119"/>
      <c r="AB17" s="66"/>
    </row>
    <row r="18" ht="29" customHeight="1" spans="1:28">
      <c r="A18" s="92" t="s">
        <v>37</v>
      </c>
      <c r="B18" s="34" t="s">
        <v>89</v>
      </c>
      <c r="C18" s="20"/>
      <c r="D18" s="21"/>
      <c r="E18" s="21">
        <v>0.001</v>
      </c>
      <c r="F18" s="84"/>
      <c r="G18" s="84"/>
      <c r="H18" s="21"/>
      <c r="I18" s="21"/>
      <c r="J18" s="21"/>
      <c r="K18" s="21"/>
      <c r="L18" s="21"/>
      <c r="M18" s="21">
        <v>0.078</v>
      </c>
      <c r="N18" s="21">
        <v>0.0113</v>
      </c>
      <c r="O18" s="21">
        <v>0.0114</v>
      </c>
      <c r="P18" s="21">
        <v>0.002</v>
      </c>
      <c r="Q18" s="21">
        <v>0.052</v>
      </c>
      <c r="R18" s="21"/>
      <c r="S18" s="21">
        <v>0.0726</v>
      </c>
      <c r="T18" s="21">
        <v>0.006</v>
      </c>
      <c r="U18" s="21"/>
      <c r="V18" s="116"/>
      <c r="W18" s="116"/>
      <c r="X18" s="116"/>
      <c r="Y18" s="116"/>
      <c r="Z18" s="116"/>
      <c r="AA18" s="116"/>
      <c r="AB18" s="66"/>
    </row>
    <row r="19" spans="1:28">
      <c r="A19" s="93"/>
      <c r="B19" s="108" t="s">
        <v>150</v>
      </c>
      <c r="C19" s="24"/>
      <c r="D19" s="25"/>
      <c r="E19" s="25"/>
      <c r="F19" s="86"/>
      <c r="G19" s="86"/>
      <c r="H19" s="25"/>
      <c r="I19" s="25"/>
      <c r="J19" s="25"/>
      <c r="K19" s="25"/>
      <c r="L19" s="25"/>
      <c r="M19" s="25"/>
      <c r="N19" s="25">
        <v>0.01</v>
      </c>
      <c r="O19" s="25">
        <v>0.024</v>
      </c>
      <c r="P19" s="25">
        <v>0.0043</v>
      </c>
      <c r="Q19" s="25"/>
      <c r="R19" s="25">
        <v>0.0763</v>
      </c>
      <c r="S19" s="25"/>
      <c r="T19" s="25">
        <v>0.004</v>
      </c>
      <c r="U19" s="25"/>
      <c r="V19" s="117"/>
      <c r="W19" s="117"/>
      <c r="X19" s="117"/>
      <c r="Y19" s="117"/>
      <c r="Z19" s="117"/>
      <c r="AA19" s="117"/>
      <c r="AB19" s="66"/>
    </row>
    <row r="20" spans="1:28">
      <c r="A20" s="93"/>
      <c r="B20" s="142" t="s">
        <v>91</v>
      </c>
      <c r="C20" s="24"/>
      <c r="D20" s="25">
        <v>0.007</v>
      </c>
      <c r="E20" s="25"/>
      <c r="F20" s="86"/>
      <c r="G20" s="86"/>
      <c r="H20" s="25"/>
      <c r="I20" s="25">
        <v>0.04444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117"/>
      <c r="W20" s="117"/>
      <c r="X20" s="117"/>
      <c r="Y20" s="117"/>
      <c r="Z20" s="117"/>
      <c r="AA20" s="117"/>
      <c r="AB20" s="66"/>
    </row>
    <row r="21" spans="1:28">
      <c r="A21" s="93"/>
      <c r="B21" s="108" t="s">
        <v>92</v>
      </c>
      <c r="C21" s="24"/>
      <c r="D21" s="25"/>
      <c r="E21" s="25">
        <v>0.0084</v>
      </c>
      <c r="F21" s="86"/>
      <c r="G21" s="86"/>
      <c r="H21" s="25">
        <v>0.021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117">
        <v>0.0183</v>
      </c>
      <c r="W21" s="117"/>
      <c r="X21" s="117"/>
      <c r="Y21" s="117"/>
      <c r="Z21" s="117"/>
      <c r="AA21" s="117"/>
      <c r="AB21" s="66"/>
    </row>
    <row r="22" spans="1:28">
      <c r="A22" s="93"/>
      <c r="B22" s="26" t="s">
        <v>42</v>
      </c>
      <c r="C22" s="24"/>
      <c r="D22" s="25"/>
      <c r="E22" s="25"/>
      <c r="F22" s="86"/>
      <c r="G22" s="86"/>
      <c r="H22" s="25"/>
      <c r="I22" s="25"/>
      <c r="J22" s="25"/>
      <c r="K22" s="25"/>
      <c r="L22" s="25">
        <v>0.048</v>
      </c>
      <c r="M22" s="25"/>
      <c r="N22" s="25"/>
      <c r="O22" s="25"/>
      <c r="P22" s="25"/>
      <c r="Q22" s="25"/>
      <c r="R22" s="25"/>
      <c r="S22" s="25"/>
      <c r="T22" s="25"/>
      <c r="U22" s="25"/>
      <c r="V22" s="117"/>
      <c r="W22" s="117"/>
      <c r="X22" s="117"/>
      <c r="Y22" s="117"/>
      <c r="Z22" s="117"/>
      <c r="AA22" s="117"/>
      <c r="AB22" s="66"/>
    </row>
    <row r="23" ht="13.95" spans="1:28">
      <c r="A23" s="94"/>
      <c r="B23" s="38"/>
      <c r="C23" s="29"/>
      <c r="D23" s="30"/>
      <c r="E23" s="30"/>
      <c r="F23" s="88"/>
      <c r="G23" s="88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118"/>
      <c r="W23" s="118"/>
      <c r="X23" s="118"/>
      <c r="Y23" s="118"/>
      <c r="Z23" s="118"/>
      <c r="AA23" s="118"/>
      <c r="AB23" s="66"/>
    </row>
    <row r="24" spans="1:28">
      <c r="A24" s="92" t="s">
        <v>43</v>
      </c>
      <c r="B24" s="19" t="s">
        <v>151</v>
      </c>
      <c r="C24" s="20"/>
      <c r="D24" s="21">
        <v>0.005</v>
      </c>
      <c r="E24" s="21">
        <v>0.005</v>
      </c>
      <c r="F24" s="84"/>
      <c r="G24" s="84"/>
      <c r="H24" s="21"/>
      <c r="I24" s="21"/>
      <c r="J24" s="21">
        <v>0.0083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116"/>
      <c r="W24" s="116">
        <v>0.035</v>
      </c>
      <c r="X24" s="116"/>
      <c r="Y24" s="116"/>
      <c r="Z24" s="116"/>
      <c r="AA24" s="116">
        <v>1.5</v>
      </c>
      <c r="AB24" s="66"/>
    </row>
    <row r="25" spans="1:28">
      <c r="A25" s="93"/>
      <c r="B25" s="23" t="s">
        <v>45</v>
      </c>
      <c r="C25" s="24"/>
      <c r="D25" s="25"/>
      <c r="E25" s="25">
        <v>0.0073</v>
      </c>
      <c r="F25" s="86">
        <v>0.0006</v>
      </c>
      <c r="G25" s="86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117"/>
      <c r="W25" s="117"/>
      <c r="X25" s="117"/>
      <c r="Y25" s="117"/>
      <c r="Z25" s="117"/>
      <c r="AA25" s="117"/>
      <c r="AB25" s="66"/>
    </row>
    <row r="26" spans="1:28">
      <c r="A26" s="93"/>
      <c r="B26" s="23"/>
      <c r="C26" s="24"/>
      <c r="D26" s="25"/>
      <c r="E26" s="25"/>
      <c r="F26" s="86"/>
      <c r="G26" s="86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117"/>
      <c r="W26" s="117"/>
      <c r="X26" s="117"/>
      <c r="Y26" s="117"/>
      <c r="Z26" s="117"/>
      <c r="AA26" s="117"/>
      <c r="AB26" s="66"/>
    </row>
    <row r="27" ht="13.95" spans="1:28">
      <c r="A27" s="94"/>
      <c r="B27" s="28"/>
      <c r="C27" s="29"/>
      <c r="D27" s="30"/>
      <c r="E27" s="30"/>
      <c r="F27" s="88"/>
      <c r="G27" s="88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118"/>
      <c r="W27" s="118"/>
      <c r="X27" s="118">
        <v>0.38</v>
      </c>
      <c r="Y27" s="118">
        <v>1</v>
      </c>
      <c r="Z27" s="118">
        <v>0.5</v>
      </c>
      <c r="AA27" s="118"/>
      <c r="AB27" s="28"/>
    </row>
    <row r="28" ht="15.6" spans="1:28">
      <c r="A28" s="39" t="s">
        <v>47</v>
      </c>
      <c r="B28" s="40"/>
      <c r="C28" s="20">
        <f t="shared" ref="C28:Z28" si="0">SUM(C9:C27)</f>
        <v>0.15384</v>
      </c>
      <c r="D28" s="21">
        <f t="shared" si="0"/>
        <v>0.022</v>
      </c>
      <c r="E28" s="21">
        <f t="shared" si="0"/>
        <v>0.0337</v>
      </c>
      <c r="F28" s="84">
        <f t="shared" si="0"/>
        <v>0.00124</v>
      </c>
      <c r="G28" s="84">
        <f t="shared" si="0"/>
        <v>0.025</v>
      </c>
      <c r="H28" s="21">
        <f t="shared" si="0"/>
        <v>0.021</v>
      </c>
      <c r="I28" s="21">
        <f t="shared" si="0"/>
        <v>0.04444</v>
      </c>
      <c r="J28" s="21">
        <f t="shared" si="0"/>
        <v>0.0083</v>
      </c>
      <c r="K28" s="21">
        <f t="shared" si="0"/>
        <v>0.0323</v>
      </c>
      <c r="L28" s="21">
        <f t="shared" si="0"/>
        <v>0.048</v>
      </c>
      <c r="M28" s="21">
        <f t="shared" si="0"/>
        <v>0.078</v>
      </c>
      <c r="N28" s="21">
        <f t="shared" si="0"/>
        <v>0.0213</v>
      </c>
      <c r="O28" s="21">
        <f t="shared" si="0"/>
        <v>0.0354</v>
      </c>
      <c r="P28" s="21">
        <f t="shared" si="0"/>
        <v>0.0063</v>
      </c>
      <c r="Q28" s="21">
        <f t="shared" si="0"/>
        <v>0.052</v>
      </c>
      <c r="R28" s="21">
        <f t="shared" si="0"/>
        <v>0.0763</v>
      </c>
      <c r="S28" s="21">
        <f t="shared" si="0"/>
        <v>0.0726</v>
      </c>
      <c r="T28" s="21">
        <f t="shared" si="0"/>
        <v>0.01</v>
      </c>
      <c r="U28" s="21">
        <f t="shared" si="0"/>
        <v>0.0969</v>
      </c>
      <c r="V28" s="21">
        <f t="shared" si="0"/>
        <v>0.0183</v>
      </c>
      <c r="W28" s="21">
        <f t="shared" si="0"/>
        <v>0.035</v>
      </c>
      <c r="X28" s="21">
        <v>0.38</v>
      </c>
      <c r="Y28" s="21">
        <v>1</v>
      </c>
      <c r="Z28" s="21">
        <v>0.5</v>
      </c>
      <c r="AA28" s="116">
        <v>1.5</v>
      </c>
      <c r="AB28" s="19"/>
    </row>
    <row r="29" ht="15.6" hidden="1" spans="1:28">
      <c r="A29" s="41" t="s">
        <v>48</v>
      </c>
      <c r="B29" s="42"/>
      <c r="C29" s="24">
        <f>130*C28</f>
        <v>19.9992</v>
      </c>
      <c r="D29" s="24">
        <f t="shared" ref="D29:AD29" si="1">130*D28</f>
        <v>2.86</v>
      </c>
      <c r="E29" s="24">
        <f t="shared" si="1"/>
        <v>4.381</v>
      </c>
      <c r="F29" s="24">
        <f t="shared" si="1"/>
        <v>0.1612</v>
      </c>
      <c r="G29" s="24">
        <f t="shared" si="1"/>
        <v>3.25</v>
      </c>
      <c r="H29" s="24">
        <f t="shared" si="1"/>
        <v>2.73</v>
      </c>
      <c r="I29" s="24">
        <f t="shared" si="1"/>
        <v>5.7772</v>
      </c>
      <c r="J29" s="24">
        <f t="shared" si="1"/>
        <v>1.079</v>
      </c>
      <c r="K29" s="24">
        <f t="shared" si="1"/>
        <v>4.199</v>
      </c>
      <c r="L29" s="24">
        <f t="shared" si="1"/>
        <v>6.24</v>
      </c>
      <c r="M29" s="24">
        <f t="shared" si="1"/>
        <v>10.14</v>
      </c>
      <c r="N29" s="24">
        <f t="shared" si="1"/>
        <v>2.769</v>
      </c>
      <c r="O29" s="24">
        <f t="shared" si="1"/>
        <v>4.602</v>
      </c>
      <c r="P29" s="24">
        <f t="shared" si="1"/>
        <v>0.819</v>
      </c>
      <c r="Q29" s="24">
        <f t="shared" si="1"/>
        <v>6.76</v>
      </c>
      <c r="R29" s="24">
        <f t="shared" si="1"/>
        <v>9.919</v>
      </c>
      <c r="S29" s="24">
        <f t="shared" si="1"/>
        <v>9.438</v>
      </c>
      <c r="T29" s="24">
        <f t="shared" si="1"/>
        <v>1.3</v>
      </c>
      <c r="U29" s="24">
        <f t="shared" si="1"/>
        <v>12.597</v>
      </c>
      <c r="V29" s="24">
        <f t="shared" si="1"/>
        <v>2.379</v>
      </c>
      <c r="W29" s="24">
        <f t="shared" si="1"/>
        <v>4.55</v>
      </c>
      <c r="X29" s="24">
        <v>0.38</v>
      </c>
      <c r="Y29" s="24">
        <v>1</v>
      </c>
      <c r="Z29" s="24">
        <v>0.5</v>
      </c>
      <c r="AA29" s="24">
        <v>1.5</v>
      </c>
      <c r="AB29" s="24">
        <f>112*AB28</f>
        <v>0</v>
      </c>
    </row>
    <row r="30" ht="15.6" spans="1:28">
      <c r="A30" s="41" t="s">
        <v>48</v>
      </c>
      <c r="B30" s="42"/>
      <c r="C30" s="44">
        <f t="shared" ref="C30:Z30" si="2">ROUND(C29,2)</f>
        <v>20</v>
      </c>
      <c r="D30" s="45">
        <f t="shared" si="2"/>
        <v>2.86</v>
      </c>
      <c r="E30" s="44">
        <f t="shared" si="2"/>
        <v>4.38</v>
      </c>
      <c r="F30" s="45">
        <f t="shared" si="2"/>
        <v>0.16</v>
      </c>
      <c r="G30" s="44">
        <f t="shared" si="2"/>
        <v>3.25</v>
      </c>
      <c r="H30" s="45">
        <f t="shared" si="2"/>
        <v>2.73</v>
      </c>
      <c r="I30" s="45">
        <f t="shared" si="2"/>
        <v>5.78</v>
      </c>
      <c r="J30" s="45">
        <f t="shared" si="2"/>
        <v>1.08</v>
      </c>
      <c r="K30" s="45">
        <f t="shared" si="2"/>
        <v>4.2</v>
      </c>
      <c r="L30" s="45">
        <f t="shared" si="2"/>
        <v>6.24</v>
      </c>
      <c r="M30" s="45">
        <f t="shared" si="2"/>
        <v>10.14</v>
      </c>
      <c r="N30" s="45">
        <f t="shared" si="2"/>
        <v>2.77</v>
      </c>
      <c r="O30" s="45">
        <f t="shared" si="2"/>
        <v>4.6</v>
      </c>
      <c r="P30" s="57">
        <f t="shared" si="2"/>
        <v>0.82</v>
      </c>
      <c r="Q30" s="57">
        <f t="shared" si="2"/>
        <v>6.76</v>
      </c>
      <c r="R30" s="57">
        <f t="shared" si="2"/>
        <v>9.92</v>
      </c>
      <c r="S30" s="57">
        <f t="shared" si="2"/>
        <v>9.44</v>
      </c>
      <c r="T30" s="57">
        <f t="shared" si="2"/>
        <v>1.3</v>
      </c>
      <c r="U30" s="57">
        <f t="shared" si="2"/>
        <v>12.6</v>
      </c>
      <c r="V30" s="57">
        <f t="shared" si="2"/>
        <v>2.38</v>
      </c>
      <c r="W30" s="57">
        <f t="shared" si="2"/>
        <v>4.55</v>
      </c>
      <c r="X30" s="57">
        <v>0.38</v>
      </c>
      <c r="Y30" s="57">
        <v>1</v>
      </c>
      <c r="Z30" s="57">
        <v>0.5</v>
      </c>
      <c r="AA30" s="72">
        <v>1.5</v>
      </c>
      <c r="AB30" s="71"/>
    </row>
    <row r="31" ht="15.6" spans="1:28">
      <c r="A31" s="41" t="s">
        <v>49</v>
      </c>
      <c r="B31" s="42"/>
      <c r="C31" s="44">
        <v>80</v>
      </c>
      <c r="D31" s="46">
        <v>800</v>
      </c>
      <c r="E31" s="46">
        <v>92</v>
      </c>
      <c r="F31" s="46">
        <v>1400</v>
      </c>
      <c r="G31" s="45">
        <v>55</v>
      </c>
      <c r="H31" s="45">
        <v>130</v>
      </c>
      <c r="I31" s="45">
        <v>72</v>
      </c>
      <c r="J31" s="45">
        <v>570</v>
      </c>
      <c r="K31" s="46">
        <v>62.37</v>
      </c>
      <c r="L31" s="46">
        <v>39.5</v>
      </c>
      <c r="M31" s="45">
        <v>48</v>
      </c>
      <c r="N31" s="45">
        <v>45</v>
      </c>
      <c r="O31" s="57">
        <v>80</v>
      </c>
      <c r="P31" s="57">
        <v>220</v>
      </c>
      <c r="Q31" s="57">
        <v>50</v>
      </c>
      <c r="R31" s="45">
        <v>180</v>
      </c>
      <c r="S31" s="57">
        <v>240</v>
      </c>
      <c r="T31" s="57">
        <v>444</v>
      </c>
      <c r="U31" s="57">
        <v>155.55</v>
      </c>
      <c r="V31" s="57">
        <v>220</v>
      </c>
      <c r="W31" s="57">
        <v>130</v>
      </c>
      <c r="X31" s="57">
        <v>360</v>
      </c>
      <c r="Y31" s="57">
        <v>13</v>
      </c>
      <c r="Z31" s="72">
        <v>20</v>
      </c>
      <c r="AA31" s="72">
        <v>18</v>
      </c>
      <c r="AB31" s="71"/>
    </row>
    <row r="32" ht="16.35" spans="1:28">
      <c r="A32" s="47" t="s">
        <v>50</v>
      </c>
      <c r="B32" s="48"/>
      <c r="C32" s="49">
        <f>C30*C31</f>
        <v>1600</v>
      </c>
      <c r="D32" s="49">
        <f t="shared" ref="D32:AD32" si="3">D30*D31</f>
        <v>2288</v>
      </c>
      <c r="E32" s="49">
        <f t="shared" si="3"/>
        <v>402.96</v>
      </c>
      <c r="F32" s="49">
        <f t="shared" si="3"/>
        <v>224</v>
      </c>
      <c r="G32" s="49">
        <f t="shared" si="3"/>
        <v>178.75</v>
      </c>
      <c r="H32" s="49">
        <f t="shared" si="3"/>
        <v>354.9</v>
      </c>
      <c r="I32" s="49">
        <f t="shared" si="3"/>
        <v>416.16</v>
      </c>
      <c r="J32" s="49">
        <f t="shared" si="3"/>
        <v>615.6</v>
      </c>
      <c r="K32" s="49">
        <f t="shared" si="3"/>
        <v>261.954</v>
      </c>
      <c r="L32" s="49">
        <f t="shared" si="3"/>
        <v>246.48</v>
      </c>
      <c r="M32" s="49">
        <f t="shared" si="3"/>
        <v>486.72</v>
      </c>
      <c r="N32" s="49">
        <f t="shared" si="3"/>
        <v>124.65</v>
      </c>
      <c r="O32" s="49">
        <f t="shared" si="3"/>
        <v>368</v>
      </c>
      <c r="P32" s="49">
        <f t="shared" si="3"/>
        <v>180.4</v>
      </c>
      <c r="Q32" s="49">
        <f t="shared" si="3"/>
        <v>338</v>
      </c>
      <c r="R32" s="49">
        <f t="shared" si="3"/>
        <v>1785.6</v>
      </c>
      <c r="S32" s="49">
        <f t="shared" si="3"/>
        <v>2265.6</v>
      </c>
      <c r="T32" s="49">
        <f t="shared" si="3"/>
        <v>577.2</v>
      </c>
      <c r="U32" s="49">
        <f t="shared" si="3"/>
        <v>1959.93</v>
      </c>
      <c r="V32" s="49">
        <f t="shared" si="3"/>
        <v>523.6</v>
      </c>
      <c r="W32" s="49">
        <f t="shared" si="3"/>
        <v>591.5</v>
      </c>
      <c r="X32" s="49">
        <f t="shared" si="3"/>
        <v>136.8</v>
      </c>
      <c r="Y32" s="49">
        <f t="shared" si="3"/>
        <v>13</v>
      </c>
      <c r="Z32" s="49">
        <f t="shared" si="3"/>
        <v>10</v>
      </c>
      <c r="AA32" s="49">
        <f t="shared" si="3"/>
        <v>27</v>
      </c>
      <c r="AB32" s="73">
        <f>SUM(C32:AA32)</f>
        <v>15976.804</v>
      </c>
    </row>
    <row r="33" ht="15.6" spans="1:28">
      <c r="A33" s="50"/>
      <c r="B33" s="50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>
        <f>AB32/AB2</f>
        <v>122.898492307692</v>
      </c>
    </row>
    <row r="34" customFormat="1" ht="27" customHeight="1" spans="2:13">
      <c r="B34" s="52" t="s">
        <v>51</v>
      </c>
      <c r="M34" s="74"/>
    </row>
    <row r="35" customFormat="1" ht="27" customHeight="1" spans="2:13">
      <c r="B35" s="52" t="s">
        <v>52</v>
      </c>
      <c r="M35" s="74"/>
    </row>
    <row r="36" customFormat="1" ht="27" customHeight="1" spans="2:2">
      <c r="B36" s="52" t="s">
        <v>53</v>
      </c>
    </row>
  </sheetData>
  <mergeCells count="40">
    <mergeCell ref="A1:AA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3"/>
    <mergeCell ref="A24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B9:AB26"/>
  </mergeCells>
  <pageMargins left="0.0784722222222222" right="0.196527777777778" top="1.05069444444444" bottom="1.05069444444444" header="0.708333333333333" footer="0.786805555555556"/>
  <pageSetup paperSize="9" scale="72" orientation="landscape" useFirstPageNumber="1" horizontalDpi="300" verticalDpi="3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AA37"/>
  <sheetViews>
    <sheetView workbookViewId="0">
      <pane ySplit="7" topLeftCell="A11" activePane="bottomLeft" state="frozen"/>
      <selection/>
      <selection pane="bottomLeft" activeCell="A30" sqref="$A30:$XFD30"/>
    </sheetView>
  </sheetViews>
  <sheetFormatPr defaultColWidth="11.537037037037" defaultRowHeight="13.2"/>
  <cols>
    <col min="1" max="1" width="6.33333333333333" customWidth="1"/>
    <col min="2" max="2" width="29.3333333333333" customWidth="1"/>
    <col min="3" max="3" width="7.11111111111111" customWidth="1"/>
    <col min="4" max="4" width="7" customWidth="1"/>
    <col min="5" max="5" width="6.55555555555556" customWidth="1"/>
    <col min="6" max="6" width="6.33333333333333" customWidth="1"/>
    <col min="7" max="7" width="7.11111111111111" customWidth="1"/>
    <col min="8" max="8" width="7.44444444444444" customWidth="1"/>
    <col min="9" max="9" width="6.22222222222222" customWidth="1"/>
    <col min="10" max="10" width="6.33333333333333" customWidth="1"/>
    <col min="11" max="11" width="6.77777777777778" customWidth="1"/>
    <col min="12" max="12" width="7.22222222222222" customWidth="1"/>
    <col min="13" max="13" width="6" customWidth="1"/>
    <col min="14" max="14" width="7.22222222222222" customWidth="1"/>
    <col min="15" max="15" width="6.55555555555556" customWidth="1"/>
    <col min="16" max="16" width="7.44444444444444" customWidth="1"/>
    <col min="17" max="17" width="7.22222222222222" customWidth="1"/>
    <col min="18" max="18" width="7.44444444444444" customWidth="1"/>
    <col min="19" max="19" width="6.22222222222222" customWidth="1"/>
    <col min="20" max="21" width="7.33333333333333" customWidth="1"/>
    <col min="22" max="22" width="6.55555555555556" customWidth="1"/>
    <col min="23" max="23" width="6.22222222222222" customWidth="1"/>
    <col min="24" max="24" width="6" customWidth="1"/>
    <col min="25" max="25" width="5.44444444444444" customWidth="1"/>
    <col min="26" max="26" width="6.33333333333333" customWidth="1"/>
    <col min="27" max="27" width="8.22222222222222" customWidth="1"/>
  </cols>
  <sheetData>
    <row r="1" s="1" customFormat="1" ht="22" customHeight="1" spans="1:1">
      <c r="A1" s="1" t="s">
        <v>0</v>
      </c>
    </row>
    <row r="2" customHeight="1" spans="1:27">
      <c r="A2" s="130"/>
      <c r="B2" s="124" t="s">
        <v>152</v>
      </c>
      <c r="C2" s="5" t="s">
        <v>2</v>
      </c>
      <c r="D2" s="5" t="s">
        <v>3</v>
      </c>
      <c r="E2" s="5" t="s">
        <v>4</v>
      </c>
      <c r="F2" s="5" t="s">
        <v>55</v>
      </c>
      <c r="G2" s="5" t="s">
        <v>7</v>
      </c>
      <c r="H2" s="5" t="s">
        <v>11</v>
      </c>
      <c r="I2" s="5" t="s">
        <v>9</v>
      </c>
      <c r="J2" s="5" t="s">
        <v>10</v>
      </c>
      <c r="K2" s="5" t="s">
        <v>24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59</v>
      </c>
      <c r="Q2" s="5" t="s">
        <v>119</v>
      </c>
      <c r="R2" s="5" t="s">
        <v>19</v>
      </c>
      <c r="S2" s="5" t="s">
        <v>60</v>
      </c>
      <c r="T2" s="5" t="s">
        <v>25</v>
      </c>
      <c r="U2" s="5" t="s">
        <v>23</v>
      </c>
      <c r="V2" s="5" t="s">
        <v>21</v>
      </c>
      <c r="W2" s="5" t="s">
        <v>62</v>
      </c>
      <c r="X2" s="5" t="s">
        <v>63</v>
      </c>
      <c r="Y2" s="5" t="s">
        <v>29</v>
      </c>
      <c r="Z2" s="5" t="s">
        <v>65</v>
      </c>
      <c r="AA2" s="120">
        <v>111</v>
      </c>
    </row>
    <row r="3" spans="1:27">
      <c r="A3" s="130"/>
      <c r="B3" s="125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21"/>
    </row>
    <row r="4" spans="1:27">
      <c r="A4" s="130"/>
      <c r="B4" s="12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21"/>
    </row>
    <row r="5" ht="12" customHeight="1" spans="1:27">
      <c r="A5" s="130"/>
      <c r="B5" s="125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21"/>
    </row>
    <row r="6" spans="1:27">
      <c r="A6" s="130"/>
      <c r="B6" s="125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21"/>
    </row>
    <row r="7" ht="28" customHeight="1" spans="1:27">
      <c r="A7" s="131"/>
      <c r="B7" s="127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22"/>
    </row>
    <row r="8" ht="16" customHeight="1" spans="1:27">
      <c r="A8" s="81"/>
      <c r="B8" s="132"/>
      <c r="C8" s="107">
        <v>1</v>
      </c>
      <c r="D8" s="107">
        <v>2</v>
      </c>
      <c r="E8" s="107">
        <v>3</v>
      </c>
      <c r="F8" s="107">
        <v>4</v>
      </c>
      <c r="G8" s="107">
        <v>5</v>
      </c>
      <c r="H8" s="107">
        <v>6</v>
      </c>
      <c r="I8" s="107">
        <v>7</v>
      </c>
      <c r="J8" s="107">
        <v>8</v>
      </c>
      <c r="K8" s="107">
        <v>9</v>
      </c>
      <c r="L8" s="107">
        <v>10</v>
      </c>
      <c r="M8" s="107">
        <v>11</v>
      </c>
      <c r="N8" s="107">
        <v>12</v>
      </c>
      <c r="O8" s="107">
        <v>13</v>
      </c>
      <c r="P8" s="107">
        <v>14</v>
      </c>
      <c r="Q8" s="107">
        <v>15</v>
      </c>
      <c r="R8" s="107">
        <v>16</v>
      </c>
      <c r="S8" s="107">
        <v>17</v>
      </c>
      <c r="T8" s="107">
        <v>18</v>
      </c>
      <c r="U8" s="107">
        <v>19</v>
      </c>
      <c r="V8" s="107">
        <v>20</v>
      </c>
      <c r="W8" s="107">
        <v>21</v>
      </c>
      <c r="X8" s="107">
        <v>22</v>
      </c>
      <c r="Y8" s="107">
        <v>23</v>
      </c>
      <c r="Z8" s="107">
        <v>24</v>
      </c>
      <c r="AA8" s="15" t="s">
        <v>30</v>
      </c>
    </row>
    <row r="9" spans="1:27">
      <c r="A9" s="83" t="s">
        <v>31</v>
      </c>
      <c r="B9" s="19" t="s">
        <v>153</v>
      </c>
      <c r="C9" s="20">
        <v>0.1452</v>
      </c>
      <c r="D9" s="21"/>
      <c r="E9" s="21">
        <v>0.006</v>
      </c>
      <c r="F9" s="21">
        <v>0.0135</v>
      </c>
      <c r="G9" s="84"/>
      <c r="H9" s="84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116"/>
      <c r="X9" s="116"/>
      <c r="Y9" s="116"/>
      <c r="Z9" s="116"/>
      <c r="AA9" s="64" t="s">
        <v>105</v>
      </c>
    </row>
    <row r="10" spans="1:27">
      <c r="A10" s="85"/>
      <c r="B10" s="23" t="s">
        <v>122</v>
      </c>
      <c r="C10" s="24"/>
      <c r="D10" s="25"/>
      <c r="E10" s="25">
        <v>0.0082</v>
      </c>
      <c r="F10" s="25"/>
      <c r="G10" s="86">
        <v>0.0006</v>
      </c>
      <c r="H10" s="8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117"/>
      <c r="X10" s="117"/>
      <c r="Y10" s="117"/>
      <c r="Z10" s="117"/>
      <c r="AA10" s="66"/>
    </row>
    <row r="11" spans="1:27">
      <c r="A11" s="85"/>
      <c r="B11" s="26" t="s">
        <v>123</v>
      </c>
      <c r="C11" s="24"/>
      <c r="D11" s="25">
        <v>0.01</v>
      </c>
      <c r="E11" s="25"/>
      <c r="F11" s="25"/>
      <c r="G11" s="86"/>
      <c r="H11" s="86"/>
      <c r="I11" s="25">
        <v>0.03534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117"/>
      <c r="X11" s="117"/>
      <c r="Y11" s="117"/>
      <c r="Z11" s="117"/>
      <c r="AA11" s="66"/>
    </row>
    <row r="12" spans="1:27">
      <c r="A12" s="85"/>
      <c r="B12" s="23"/>
      <c r="C12" s="24"/>
      <c r="D12" s="25"/>
      <c r="E12" s="25"/>
      <c r="F12" s="25"/>
      <c r="G12" s="86"/>
      <c r="H12" s="8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117"/>
      <c r="X12" s="117"/>
      <c r="Y12" s="117"/>
      <c r="Z12" s="117"/>
      <c r="AA12" s="66"/>
    </row>
    <row r="13" ht="13.95" spans="1:27">
      <c r="A13" s="87"/>
      <c r="B13" s="28"/>
      <c r="C13" s="29"/>
      <c r="D13" s="30"/>
      <c r="E13" s="30"/>
      <c r="F13" s="30"/>
      <c r="G13" s="88"/>
      <c r="H13" s="8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18"/>
      <c r="X13" s="118"/>
      <c r="Y13" s="118"/>
      <c r="Z13" s="118"/>
      <c r="AA13" s="66"/>
    </row>
    <row r="14" spans="1:27">
      <c r="A14" s="83" t="s">
        <v>36</v>
      </c>
      <c r="B14" s="19" t="s">
        <v>11</v>
      </c>
      <c r="C14" s="20"/>
      <c r="D14" s="21"/>
      <c r="E14" s="21"/>
      <c r="F14" s="21"/>
      <c r="G14" s="84"/>
      <c r="H14" s="21">
        <v>0.105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16"/>
      <c r="X14" s="116"/>
      <c r="Y14" s="116"/>
      <c r="Z14" s="116"/>
      <c r="AA14" s="66"/>
    </row>
    <row r="15" spans="1:27">
      <c r="A15" s="85"/>
      <c r="B15" s="23"/>
      <c r="C15" s="24"/>
      <c r="D15" s="25"/>
      <c r="E15" s="25"/>
      <c r="F15" s="25"/>
      <c r="G15" s="86"/>
      <c r="H15" s="8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117"/>
      <c r="X15" s="117"/>
      <c r="Y15" s="117"/>
      <c r="Z15" s="117"/>
      <c r="AA15" s="66"/>
    </row>
    <row r="16" spans="1:27">
      <c r="A16" s="85"/>
      <c r="B16" s="23"/>
      <c r="C16" s="24"/>
      <c r="D16" s="25"/>
      <c r="E16" s="25"/>
      <c r="F16" s="25"/>
      <c r="G16" s="86"/>
      <c r="H16" s="8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117"/>
      <c r="X16" s="117"/>
      <c r="Y16" s="117"/>
      <c r="Z16" s="117"/>
      <c r="AA16" s="66"/>
    </row>
    <row r="17" ht="13.95" spans="1:27">
      <c r="A17" s="89"/>
      <c r="B17" s="90"/>
      <c r="C17" s="31"/>
      <c r="D17" s="32"/>
      <c r="E17" s="32"/>
      <c r="F17" s="32"/>
      <c r="G17" s="91"/>
      <c r="H17" s="91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119"/>
      <c r="X17" s="119"/>
      <c r="Y17" s="119"/>
      <c r="Z17" s="119"/>
      <c r="AA17" s="66"/>
    </row>
    <row r="18" ht="16" customHeight="1" spans="1:27">
      <c r="A18" s="92" t="s">
        <v>37</v>
      </c>
      <c r="B18" s="133" t="s">
        <v>70</v>
      </c>
      <c r="C18" s="20"/>
      <c r="D18" s="21"/>
      <c r="E18" s="21"/>
      <c r="F18" s="21"/>
      <c r="G18" s="84"/>
      <c r="H18" s="84"/>
      <c r="I18" s="21"/>
      <c r="J18" s="21"/>
      <c r="K18" s="21"/>
      <c r="L18" s="21">
        <v>0.087</v>
      </c>
      <c r="M18" s="21">
        <v>0.0103</v>
      </c>
      <c r="N18" s="21">
        <v>0.01</v>
      </c>
      <c r="O18" s="21">
        <v>0.00204</v>
      </c>
      <c r="P18" s="21">
        <v>0.0746</v>
      </c>
      <c r="Q18" s="21"/>
      <c r="R18" s="21"/>
      <c r="S18" s="21">
        <v>0.0264</v>
      </c>
      <c r="T18" s="21"/>
      <c r="U18" s="21"/>
      <c r="V18" s="21"/>
      <c r="W18" s="116"/>
      <c r="X18" s="116"/>
      <c r="Y18" s="116"/>
      <c r="Z18" s="116"/>
      <c r="AA18" s="66"/>
    </row>
    <row r="19" ht="26.4" spans="1:27">
      <c r="A19" s="93"/>
      <c r="B19" s="134" t="s">
        <v>126</v>
      </c>
      <c r="C19" s="24"/>
      <c r="D19" s="25"/>
      <c r="E19" s="25"/>
      <c r="F19" s="25"/>
      <c r="G19" s="86"/>
      <c r="H19" s="86"/>
      <c r="I19" s="25"/>
      <c r="J19" s="25"/>
      <c r="K19" s="25"/>
      <c r="L19" s="25"/>
      <c r="M19" s="25">
        <v>0.0124</v>
      </c>
      <c r="N19" s="25">
        <v>0.012</v>
      </c>
      <c r="O19" s="25">
        <v>0.0044</v>
      </c>
      <c r="P19" s="25"/>
      <c r="Q19" s="25">
        <v>0.0301</v>
      </c>
      <c r="R19" s="25">
        <v>0.005</v>
      </c>
      <c r="S19" s="25"/>
      <c r="T19" s="25">
        <v>0.004</v>
      </c>
      <c r="U19" s="25">
        <v>0.0694</v>
      </c>
      <c r="V19" s="25"/>
      <c r="W19" s="117"/>
      <c r="X19" s="117"/>
      <c r="Y19" s="117"/>
      <c r="Z19" s="117"/>
      <c r="AA19" s="66"/>
    </row>
    <row r="20" spans="1:27">
      <c r="A20" s="93"/>
      <c r="B20" s="134" t="s">
        <v>127</v>
      </c>
      <c r="C20" s="24"/>
      <c r="D20" s="25">
        <v>0.007</v>
      </c>
      <c r="E20" s="25"/>
      <c r="F20" s="25"/>
      <c r="G20" s="86"/>
      <c r="H20" s="86"/>
      <c r="I20" s="25"/>
      <c r="J20" s="25"/>
      <c r="K20" s="25"/>
      <c r="L20" s="25"/>
      <c r="M20" s="25"/>
      <c r="N20" s="25"/>
      <c r="O20" s="25"/>
      <c r="P20" s="25"/>
      <c r="Q20" s="25"/>
      <c r="R20" s="25">
        <v>0.035</v>
      </c>
      <c r="S20" s="25"/>
      <c r="T20" s="25"/>
      <c r="U20" s="25"/>
      <c r="V20" s="25"/>
      <c r="W20" s="117"/>
      <c r="X20" s="117"/>
      <c r="Y20" s="117"/>
      <c r="Z20" s="117"/>
      <c r="AA20" s="66"/>
    </row>
    <row r="21" spans="1:27">
      <c r="A21" s="93"/>
      <c r="B21" s="135" t="s">
        <v>92</v>
      </c>
      <c r="C21" s="24"/>
      <c r="D21" s="25"/>
      <c r="E21" s="25">
        <v>0.008</v>
      </c>
      <c r="F21" s="25"/>
      <c r="G21" s="86"/>
      <c r="H21" s="86"/>
      <c r="I21" s="25"/>
      <c r="J21" s="25"/>
      <c r="K21" s="25">
        <v>0.0183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117"/>
      <c r="X21" s="117"/>
      <c r="Y21" s="117"/>
      <c r="Z21" s="117"/>
      <c r="AA21" s="66"/>
    </row>
    <row r="22" spans="1:27">
      <c r="A22" s="93"/>
      <c r="B22" s="136" t="s">
        <v>42</v>
      </c>
      <c r="C22" s="24"/>
      <c r="D22" s="25"/>
      <c r="E22" s="25"/>
      <c r="F22" s="25"/>
      <c r="G22" s="86"/>
      <c r="H22" s="86"/>
      <c r="I22" s="25"/>
      <c r="J22" s="25">
        <v>0.0484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117"/>
      <c r="X22" s="117"/>
      <c r="Y22" s="117"/>
      <c r="Z22" s="117"/>
      <c r="AA22" s="66"/>
    </row>
    <row r="23" ht="13.95" spans="1:27">
      <c r="A23" s="94"/>
      <c r="B23" s="137"/>
      <c r="C23" s="29"/>
      <c r="D23" s="30"/>
      <c r="E23" s="30"/>
      <c r="F23" s="30"/>
      <c r="G23" s="88"/>
      <c r="H23" s="8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118"/>
      <c r="X23" s="118"/>
      <c r="Y23" s="118"/>
      <c r="Z23" s="118"/>
      <c r="AA23" s="66"/>
    </row>
    <row r="24" spans="1:27">
      <c r="A24" s="92" t="s">
        <v>43</v>
      </c>
      <c r="B24" s="138" t="s">
        <v>74</v>
      </c>
      <c r="C24" s="20">
        <v>0.026</v>
      </c>
      <c r="D24" s="21"/>
      <c r="E24" s="21">
        <v>0.0053</v>
      </c>
      <c r="F24" s="21"/>
      <c r="G24" s="84"/>
      <c r="H24" s="84"/>
      <c r="I24" s="21"/>
      <c r="J24" s="21"/>
      <c r="K24" s="21"/>
      <c r="L24" s="21"/>
      <c r="M24" s="21"/>
      <c r="N24" s="21"/>
      <c r="O24" s="21">
        <v>0.0123</v>
      </c>
      <c r="P24" s="21"/>
      <c r="Q24" s="21"/>
      <c r="R24" s="21"/>
      <c r="S24" s="21"/>
      <c r="T24" s="21"/>
      <c r="U24" s="21"/>
      <c r="V24" s="21">
        <v>0.0443</v>
      </c>
      <c r="W24" s="116">
        <v>1.5</v>
      </c>
      <c r="X24" s="116">
        <v>12</v>
      </c>
      <c r="Y24" s="116"/>
      <c r="Z24" s="116">
        <v>0.027</v>
      </c>
      <c r="AA24" s="66"/>
    </row>
    <row r="25" spans="1:27">
      <c r="A25" s="93"/>
      <c r="B25" s="135" t="s">
        <v>122</v>
      </c>
      <c r="C25" s="24"/>
      <c r="D25" s="25"/>
      <c r="E25" s="25">
        <v>0.00734</v>
      </c>
      <c r="F25" s="25"/>
      <c r="G25" s="86">
        <v>0.0006</v>
      </c>
      <c r="H25" s="8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117"/>
      <c r="X25" s="117"/>
      <c r="Y25" s="117"/>
      <c r="Z25" s="117"/>
      <c r="AA25" s="66"/>
    </row>
    <row r="26" spans="1:27">
      <c r="A26" s="93"/>
      <c r="B26" s="95"/>
      <c r="C26" s="109"/>
      <c r="D26" s="110"/>
      <c r="E26" s="110"/>
      <c r="F26" s="110"/>
      <c r="G26" s="111"/>
      <c r="H26" s="11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119"/>
      <c r="X26" s="119"/>
      <c r="Y26" s="119"/>
      <c r="Z26" s="119"/>
      <c r="AA26" s="66"/>
    </row>
    <row r="27" spans="1:27">
      <c r="A27" s="93"/>
      <c r="B27" s="95"/>
      <c r="C27" s="109"/>
      <c r="D27" s="110"/>
      <c r="E27" s="110"/>
      <c r="F27" s="110"/>
      <c r="G27" s="111"/>
      <c r="H27" s="11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119"/>
      <c r="X27" s="119"/>
      <c r="Y27" s="119"/>
      <c r="Z27" s="119"/>
      <c r="AA27" s="66"/>
    </row>
    <row r="28" ht="13.95" spans="1:27">
      <c r="A28" s="94"/>
      <c r="B28" s="28"/>
      <c r="C28" s="29"/>
      <c r="D28" s="30"/>
      <c r="E28" s="30"/>
      <c r="F28" s="30"/>
      <c r="G28" s="88"/>
      <c r="H28" s="88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118"/>
      <c r="X28" s="118"/>
      <c r="Y28" s="118">
        <v>1</v>
      </c>
      <c r="Z28" s="118"/>
      <c r="AA28" s="69"/>
    </row>
    <row r="29" ht="15.6" spans="1:27">
      <c r="A29" s="39" t="s">
        <v>47</v>
      </c>
      <c r="B29" s="40"/>
      <c r="C29" s="20">
        <f t="shared" ref="C29:Y29" si="0">SUM(C9:C28)</f>
        <v>0.1712</v>
      </c>
      <c r="D29" s="21">
        <f t="shared" si="0"/>
        <v>0.017</v>
      </c>
      <c r="E29" s="21">
        <f t="shared" si="0"/>
        <v>0.03484</v>
      </c>
      <c r="F29" s="21">
        <f t="shared" si="0"/>
        <v>0.0135</v>
      </c>
      <c r="G29" s="84">
        <f t="shared" si="0"/>
        <v>0.0012</v>
      </c>
      <c r="H29" s="84">
        <f t="shared" si="0"/>
        <v>0.105</v>
      </c>
      <c r="I29" s="21">
        <f t="shared" si="0"/>
        <v>0.03534</v>
      </c>
      <c r="J29" s="21">
        <f t="shared" si="0"/>
        <v>0.0484</v>
      </c>
      <c r="K29" s="21">
        <f t="shared" si="0"/>
        <v>0.0183</v>
      </c>
      <c r="L29" s="21">
        <f t="shared" si="0"/>
        <v>0.087</v>
      </c>
      <c r="M29" s="21">
        <f t="shared" si="0"/>
        <v>0.0227</v>
      </c>
      <c r="N29" s="21">
        <f t="shared" si="0"/>
        <v>0.022</v>
      </c>
      <c r="O29" s="21">
        <f t="shared" si="0"/>
        <v>0.01874</v>
      </c>
      <c r="P29" s="21">
        <f t="shared" si="0"/>
        <v>0.0746</v>
      </c>
      <c r="Q29" s="21">
        <f t="shared" si="0"/>
        <v>0.0301</v>
      </c>
      <c r="R29" s="21">
        <f t="shared" si="0"/>
        <v>0.04</v>
      </c>
      <c r="S29" s="21">
        <f t="shared" si="0"/>
        <v>0.0264</v>
      </c>
      <c r="T29" s="21">
        <f t="shared" si="0"/>
        <v>0.004</v>
      </c>
      <c r="U29" s="21">
        <f t="shared" si="0"/>
        <v>0.0694</v>
      </c>
      <c r="V29" s="21">
        <f t="shared" si="0"/>
        <v>0.0443</v>
      </c>
      <c r="W29" s="21">
        <f t="shared" si="0"/>
        <v>1.5</v>
      </c>
      <c r="X29" s="21">
        <v>12</v>
      </c>
      <c r="Y29" s="21">
        <v>1</v>
      </c>
      <c r="Z29" s="21">
        <f>SUM(Z9:Z28)</f>
        <v>0.027</v>
      </c>
      <c r="AA29" s="19"/>
    </row>
    <row r="30" ht="15.6" hidden="1" spans="1:27">
      <c r="A30" s="41" t="s">
        <v>48</v>
      </c>
      <c r="B30" s="42"/>
      <c r="C30" s="24">
        <f>111*C29</f>
        <v>19.0032</v>
      </c>
      <c r="D30" s="24">
        <f t="shared" ref="D30:AB30" si="1">111*D29</f>
        <v>1.887</v>
      </c>
      <c r="E30" s="24">
        <f t="shared" si="1"/>
        <v>3.86724</v>
      </c>
      <c r="F30" s="24">
        <f t="shared" si="1"/>
        <v>1.4985</v>
      </c>
      <c r="G30" s="24">
        <f t="shared" si="1"/>
        <v>0.1332</v>
      </c>
      <c r="H30" s="24">
        <f t="shared" si="1"/>
        <v>11.655</v>
      </c>
      <c r="I30" s="24">
        <f t="shared" si="1"/>
        <v>3.92274</v>
      </c>
      <c r="J30" s="24">
        <f t="shared" si="1"/>
        <v>5.3724</v>
      </c>
      <c r="K30" s="24">
        <f t="shared" si="1"/>
        <v>2.0313</v>
      </c>
      <c r="L30" s="24">
        <f t="shared" si="1"/>
        <v>9.657</v>
      </c>
      <c r="M30" s="24">
        <f t="shared" si="1"/>
        <v>2.5197</v>
      </c>
      <c r="N30" s="24">
        <f t="shared" si="1"/>
        <v>2.442</v>
      </c>
      <c r="O30" s="24">
        <f t="shared" si="1"/>
        <v>2.08014</v>
      </c>
      <c r="P30" s="24">
        <f t="shared" si="1"/>
        <v>8.2806</v>
      </c>
      <c r="Q30" s="24">
        <f t="shared" si="1"/>
        <v>3.3411</v>
      </c>
      <c r="R30" s="24">
        <f t="shared" si="1"/>
        <v>4.44</v>
      </c>
      <c r="S30" s="24">
        <f t="shared" si="1"/>
        <v>2.9304</v>
      </c>
      <c r="T30" s="24">
        <f t="shared" si="1"/>
        <v>0.444</v>
      </c>
      <c r="U30" s="24">
        <f t="shared" si="1"/>
        <v>7.7034</v>
      </c>
      <c r="V30" s="24">
        <f t="shared" si="1"/>
        <v>4.9173</v>
      </c>
      <c r="W30" s="24">
        <v>1.5</v>
      </c>
      <c r="X30" s="24">
        <v>12</v>
      </c>
      <c r="Y30" s="24">
        <v>1</v>
      </c>
      <c r="Z30" s="24">
        <f>111*Z29</f>
        <v>2.997</v>
      </c>
      <c r="AA30" s="123"/>
    </row>
    <row r="31" ht="15.6" spans="1:27">
      <c r="A31" s="41" t="s">
        <v>48</v>
      </c>
      <c r="B31" s="42"/>
      <c r="C31" s="44">
        <f t="shared" ref="C31:W31" si="2">ROUND(C30,2)</f>
        <v>19</v>
      </c>
      <c r="D31" s="45">
        <f t="shared" si="2"/>
        <v>1.89</v>
      </c>
      <c r="E31" s="45">
        <f t="shared" si="2"/>
        <v>3.87</v>
      </c>
      <c r="F31" s="45">
        <f t="shared" si="2"/>
        <v>1.5</v>
      </c>
      <c r="G31" s="45">
        <f t="shared" si="2"/>
        <v>0.13</v>
      </c>
      <c r="H31" s="45">
        <f t="shared" si="2"/>
        <v>11.66</v>
      </c>
      <c r="I31" s="45">
        <f t="shared" si="2"/>
        <v>3.92</v>
      </c>
      <c r="J31" s="45">
        <f t="shared" si="2"/>
        <v>5.37</v>
      </c>
      <c r="K31" s="45">
        <f t="shared" si="2"/>
        <v>2.03</v>
      </c>
      <c r="L31" s="45">
        <f t="shared" si="2"/>
        <v>9.66</v>
      </c>
      <c r="M31" s="57">
        <f t="shared" si="2"/>
        <v>2.52</v>
      </c>
      <c r="N31" s="57">
        <f t="shared" si="2"/>
        <v>2.44</v>
      </c>
      <c r="O31" s="57">
        <f t="shared" si="2"/>
        <v>2.08</v>
      </c>
      <c r="P31" s="57">
        <f t="shared" si="2"/>
        <v>8.28</v>
      </c>
      <c r="Q31" s="57">
        <f t="shared" si="2"/>
        <v>3.34</v>
      </c>
      <c r="R31" s="57">
        <f t="shared" si="2"/>
        <v>4.44</v>
      </c>
      <c r="S31" s="57">
        <f t="shared" si="2"/>
        <v>2.93</v>
      </c>
      <c r="T31" s="57">
        <f t="shared" si="2"/>
        <v>0.44</v>
      </c>
      <c r="U31" s="57">
        <f t="shared" si="2"/>
        <v>7.7</v>
      </c>
      <c r="V31" s="57">
        <f t="shared" si="2"/>
        <v>4.92</v>
      </c>
      <c r="W31" s="57">
        <v>1.5</v>
      </c>
      <c r="X31" s="57">
        <v>12</v>
      </c>
      <c r="Y31" s="57">
        <v>1</v>
      </c>
      <c r="Z31" s="57">
        <f>ROUND(Z30,2)</f>
        <v>3</v>
      </c>
      <c r="AA31" s="123"/>
    </row>
    <row r="32" ht="15.6" spans="1:27">
      <c r="A32" s="41" t="s">
        <v>49</v>
      </c>
      <c r="B32" s="42"/>
      <c r="C32" s="44">
        <v>80</v>
      </c>
      <c r="D32" s="46">
        <v>800</v>
      </c>
      <c r="E32" s="46">
        <v>92</v>
      </c>
      <c r="F32" s="45">
        <v>127</v>
      </c>
      <c r="G32" s="46">
        <v>1400</v>
      </c>
      <c r="H32" s="45">
        <v>130</v>
      </c>
      <c r="I32" s="46">
        <v>62.37</v>
      </c>
      <c r="J32" s="46">
        <v>39.5</v>
      </c>
      <c r="K32" s="45">
        <v>220</v>
      </c>
      <c r="L32" s="45">
        <v>48</v>
      </c>
      <c r="M32" s="45">
        <v>45</v>
      </c>
      <c r="N32" s="57">
        <v>80</v>
      </c>
      <c r="O32" s="57">
        <v>220</v>
      </c>
      <c r="P32" s="45">
        <v>240</v>
      </c>
      <c r="Q32" s="57">
        <v>430</v>
      </c>
      <c r="R32" s="57">
        <v>72</v>
      </c>
      <c r="S32" s="57">
        <v>56</v>
      </c>
      <c r="T32" s="57">
        <v>444</v>
      </c>
      <c r="U32" s="57">
        <v>85</v>
      </c>
      <c r="V32" s="57">
        <v>96</v>
      </c>
      <c r="W32" s="72">
        <v>18</v>
      </c>
      <c r="X32" s="57">
        <v>8</v>
      </c>
      <c r="Y32" s="72">
        <v>13</v>
      </c>
      <c r="Z32" s="72">
        <v>110</v>
      </c>
      <c r="AA32" s="71"/>
    </row>
    <row r="33" ht="16.35" spans="1:27">
      <c r="A33" s="47" t="s">
        <v>50</v>
      </c>
      <c r="B33" s="48"/>
      <c r="C33" s="49">
        <f t="shared" ref="C33:AB33" si="3">C31*C32</f>
        <v>1520</v>
      </c>
      <c r="D33" s="49">
        <f t="shared" si="3"/>
        <v>1512</v>
      </c>
      <c r="E33" s="49">
        <f t="shared" si="3"/>
        <v>356.04</v>
      </c>
      <c r="F33" s="49">
        <f t="shared" si="3"/>
        <v>190.5</v>
      </c>
      <c r="G33" s="49">
        <f t="shared" si="3"/>
        <v>182</v>
      </c>
      <c r="H33" s="49">
        <f t="shared" si="3"/>
        <v>1515.8</v>
      </c>
      <c r="I33" s="49">
        <f t="shared" si="3"/>
        <v>244.4904</v>
      </c>
      <c r="J33" s="49">
        <f t="shared" si="3"/>
        <v>212.115</v>
      </c>
      <c r="K33" s="49">
        <f t="shared" si="3"/>
        <v>446.6</v>
      </c>
      <c r="L33" s="49">
        <f t="shared" si="3"/>
        <v>463.68</v>
      </c>
      <c r="M33" s="49">
        <f t="shared" si="3"/>
        <v>113.4</v>
      </c>
      <c r="N33" s="49">
        <f t="shared" si="3"/>
        <v>195.2</v>
      </c>
      <c r="O33" s="49">
        <f t="shared" si="3"/>
        <v>457.6</v>
      </c>
      <c r="P33" s="49">
        <f t="shared" si="3"/>
        <v>1987.2</v>
      </c>
      <c r="Q33" s="49">
        <f t="shared" si="3"/>
        <v>1436.2</v>
      </c>
      <c r="R33" s="49">
        <f t="shared" si="3"/>
        <v>319.68</v>
      </c>
      <c r="S33" s="49">
        <f t="shared" si="3"/>
        <v>164.08</v>
      </c>
      <c r="T33" s="49">
        <f t="shared" si="3"/>
        <v>195.36</v>
      </c>
      <c r="U33" s="49">
        <f t="shared" si="3"/>
        <v>654.5</v>
      </c>
      <c r="V33" s="49">
        <f t="shared" si="3"/>
        <v>472.32</v>
      </c>
      <c r="W33" s="49">
        <f t="shared" si="3"/>
        <v>27</v>
      </c>
      <c r="X33" s="49">
        <f t="shared" si="3"/>
        <v>96</v>
      </c>
      <c r="Y33" s="49">
        <f t="shared" si="3"/>
        <v>13</v>
      </c>
      <c r="Z33" s="49">
        <f t="shared" si="3"/>
        <v>330</v>
      </c>
      <c r="AA33" s="73">
        <f>SUM(C33:Z33)</f>
        <v>13104.7654</v>
      </c>
    </row>
    <row r="34" ht="15.6" spans="1:27">
      <c r="A34" s="50"/>
      <c r="B34" s="50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>
        <f>AA33/AA2</f>
        <v>118.06094954955</v>
      </c>
    </row>
    <row r="35" customFormat="1" ht="27" customHeight="1" spans="2:14">
      <c r="B35" s="52" t="s">
        <v>76</v>
      </c>
      <c r="N35" s="74"/>
    </row>
    <row r="36" customFormat="1" ht="27" customHeight="1" spans="2:14">
      <c r="B36" s="52" t="s">
        <v>77</v>
      </c>
      <c r="N36" s="74"/>
    </row>
    <row r="37" customFormat="1" ht="27" customHeight="1" spans="2:2">
      <c r="B37" s="52" t="s">
        <v>78</v>
      </c>
    </row>
  </sheetData>
  <mergeCells count="39">
    <mergeCell ref="A1:AA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A9:AA28"/>
  </mergeCells>
  <pageMargins left="0.0784722222222222" right="0.196527777777778" top="1.05069444444444" bottom="1.05069444444444" header="0.708333333333333" footer="0.786805555555556"/>
  <pageSetup paperSize="9" scale="71" orientation="landscape" useFirstPageNumber="1" horizontalDpi="300" verticalDpi="3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AE36"/>
  <sheetViews>
    <sheetView topLeftCell="F1" workbookViewId="0">
      <pane ySplit="7" topLeftCell="A19" activePane="bottomLeft" state="frozen"/>
      <selection/>
      <selection pane="bottomLeft" activeCell="N16" sqref="N16"/>
    </sheetView>
  </sheetViews>
  <sheetFormatPr defaultColWidth="11.537037037037" defaultRowHeight="13.2"/>
  <cols>
    <col min="1" max="1" width="6.33333333333333" customWidth="1"/>
    <col min="2" max="2" width="23.6666666666667" customWidth="1"/>
    <col min="3" max="3" width="7.55555555555556" customWidth="1"/>
    <col min="4" max="4" width="7.33333333333333" customWidth="1"/>
    <col min="5" max="5" width="6.66666666666667" customWidth="1"/>
    <col min="6" max="7" width="6.33333333333333" customWidth="1"/>
    <col min="8" max="8" width="7.66666666666667" customWidth="1"/>
    <col min="9" max="9" width="6.33333333333333" customWidth="1"/>
    <col min="10" max="11" width="7.22222222222222" customWidth="1"/>
    <col min="12" max="12" width="6.33333333333333" customWidth="1"/>
    <col min="13" max="13" width="6.22222222222222" customWidth="1"/>
    <col min="14" max="15" width="6.33333333333333" customWidth="1"/>
    <col min="16" max="16" width="6.44444444444444" customWidth="1"/>
    <col min="17" max="17" width="7.77777777777778" customWidth="1"/>
    <col min="18" max="18" width="6.44444444444444" customWidth="1"/>
    <col min="19" max="19" width="6.11111111111111" customWidth="1"/>
    <col min="20" max="20" width="6.22222222222222" customWidth="1"/>
    <col min="21" max="21" width="7.44444444444444" customWidth="1"/>
    <col min="22" max="22" width="6.44444444444444" customWidth="1"/>
    <col min="23" max="23" width="7.77777777777778" customWidth="1"/>
    <col min="24" max="25" width="6.11111111111111" customWidth="1"/>
    <col min="26" max="26" width="5.88888888888889" customWidth="1"/>
    <col min="27" max="28" width="6.11111111111111" customWidth="1"/>
    <col min="29" max="29" width="6.55555555555556" customWidth="1"/>
    <col min="30" max="30" width="5.11111111111111" customWidth="1"/>
    <col min="31" max="31" width="8.77777777777778" customWidth="1"/>
  </cols>
  <sheetData>
    <row r="1" s="1" customFormat="1" ht="43" customHeight="1" spans="1:1">
      <c r="A1" s="1" t="s">
        <v>0</v>
      </c>
    </row>
    <row r="2" customHeight="1" spans="1:31">
      <c r="A2" s="2"/>
      <c r="B2" s="3" t="s">
        <v>154</v>
      </c>
      <c r="C2" s="4" t="s">
        <v>2</v>
      </c>
      <c r="D2" s="5" t="s">
        <v>3</v>
      </c>
      <c r="E2" s="5" t="s">
        <v>4</v>
      </c>
      <c r="F2" s="5" t="s">
        <v>18</v>
      </c>
      <c r="G2" s="5" t="s">
        <v>19</v>
      </c>
      <c r="H2" s="5" t="s">
        <v>17</v>
      </c>
      <c r="I2" s="5" t="s">
        <v>81</v>
      </c>
      <c r="J2" s="5" t="s">
        <v>7</v>
      </c>
      <c r="K2" s="5" t="s">
        <v>61</v>
      </c>
      <c r="L2" s="5" t="s">
        <v>9</v>
      </c>
      <c r="M2" s="5" t="s">
        <v>10</v>
      </c>
      <c r="N2" s="5" t="s">
        <v>58</v>
      </c>
      <c r="O2" s="5" t="s">
        <v>11</v>
      </c>
      <c r="P2" s="5" t="s">
        <v>21</v>
      </c>
      <c r="Q2" s="5" t="s">
        <v>12</v>
      </c>
      <c r="R2" s="5" t="s">
        <v>13</v>
      </c>
      <c r="S2" s="5" t="s">
        <v>14</v>
      </c>
      <c r="T2" s="5" t="s">
        <v>15</v>
      </c>
      <c r="U2" s="5" t="s">
        <v>96</v>
      </c>
      <c r="V2" s="5" t="s">
        <v>23</v>
      </c>
      <c r="W2" s="5" t="s">
        <v>56</v>
      </c>
      <c r="X2" s="5" t="s">
        <v>25</v>
      </c>
      <c r="Y2" s="5" t="s">
        <v>103</v>
      </c>
      <c r="Z2" s="5" t="s">
        <v>85</v>
      </c>
      <c r="AA2" s="5" t="s">
        <v>62</v>
      </c>
      <c r="AB2" s="5" t="s">
        <v>64</v>
      </c>
      <c r="AC2" s="5" t="s">
        <v>28</v>
      </c>
      <c r="AD2" s="5" t="s">
        <v>29</v>
      </c>
      <c r="AE2" s="59">
        <v>117</v>
      </c>
    </row>
    <row r="3" spans="1:31">
      <c r="A3" s="6"/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60"/>
    </row>
    <row r="4" spans="1:31">
      <c r="A4" s="6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60"/>
    </row>
    <row r="5" ht="12" customHeight="1" spans="1:31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60"/>
    </row>
    <row r="6" spans="1:31">
      <c r="A6" s="6"/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60"/>
    </row>
    <row r="7" ht="28" customHeight="1" spans="1:31">
      <c r="A7" s="10"/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61"/>
    </row>
    <row r="8" ht="15" customHeight="1" spans="1:31">
      <c r="A8" s="14"/>
      <c r="B8" s="15"/>
      <c r="C8" s="16">
        <v>1</v>
      </c>
      <c r="D8" s="17">
        <v>2</v>
      </c>
      <c r="E8" s="17">
        <v>3</v>
      </c>
      <c r="F8" s="16">
        <v>4</v>
      </c>
      <c r="G8" s="16">
        <v>5</v>
      </c>
      <c r="H8" s="17">
        <v>6</v>
      </c>
      <c r="I8" s="17">
        <v>7</v>
      </c>
      <c r="J8" s="16">
        <v>8</v>
      </c>
      <c r="K8" s="16">
        <v>9</v>
      </c>
      <c r="L8" s="17">
        <v>10</v>
      </c>
      <c r="M8" s="17">
        <v>11</v>
      </c>
      <c r="N8" s="16">
        <v>12</v>
      </c>
      <c r="O8" s="16">
        <v>13</v>
      </c>
      <c r="P8" s="17">
        <v>14</v>
      </c>
      <c r="Q8" s="17">
        <v>15</v>
      </c>
      <c r="R8" s="16">
        <v>16</v>
      </c>
      <c r="S8" s="16">
        <v>17</v>
      </c>
      <c r="T8" s="17">
        <v>18</v>
      </c>
      <c r="U8" s="17">
        <v>19</v>
      </c>
      <c r="V8" s="16">
        <v>20</v>
      </c>
      <c r="W8" s="16">
        <v>21</v>
      </c>
      <c r="X8" s="17">
        <v>22</v>
      </c>
      <c r="Y8" s="17">
        <v>23</v>
      </c>
      <c r="Z8" s="16">
        <v>24</v>
      </c>
      <c r="AA8" s="16">
        <v>25</v>
      </c>
      <c r="AB8" s="17">
        <v>26</v>
      </c>
      <c r="AC8" s="17">
        <v>27</v>
      </c>
      <c r="AD8" s="16">
        <v>28</v>
      </c>
      <c r="AE8" s="62" t="s">
        <v>30</v>
      </c>
    </row>
    <row r="9" spans="1:31">
      <c r="A9" s="18" t="s">
        <v>31</v>
      </c>
      <c r="B9" s="19" t="s">
        <v>155</v>
      </c>
      <c r="C9" s="20">
        <v>0.1445</v>
      </c>
      <c r="D9" s="21"/>
      <c r="E9" s="21">
        <v>0.0052</v>
      </c>
      <c r="F9" s="21">
        <v>0.011</v>
      </c>
      <c r="G9" s="21">
        <v>0.015</v>
      </c>
      <c r="H9" s="21"/>
      <c r="I9" s="21"/>
      <c r="J9" s="53"/>
      <c r="K9" s="53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53"/>
      <c r="Z9" s="63"/>
      <c r="AA9" s="63"/>
      <c r="AB9" s="63"/>
      <c r="AC9" s="63"/>
      <c r="AD9" s="63"/>
      <c r="AE9" s="64" t="s">
        <v>33</v>
      </c>
    </row>
    <row r="10" spans="1:31">
      <c r="A10" s="22"/>
      <c r="B10" s="23" t="s">
        <v>45</v>
      </c>
      <c r="C10" s="24"/>
      <c r="D10" s="25"/>
      <c r="E10" s="25">
        <v>0.007</v>
      </c>
      <c r="F10" s="25"/>
      <c r="G10" s="25"/>
      <c r="H10" s="25"/>
      <c r="I10" s="25"/>
      <c r="J10" s="54">
        <v>0.00055</v>
      </c>
      <c r="K10" s="5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54"/>
      <c r="Z10" s="65"/>
      <c r="AA10" s="65"/>
      <c r="AB10" s="65"/>
      <c r="AC10" s="65"/>
      <c r="AD10" s="65"/>
      <c r="AE10" s="66"/>
    </row>
    <row r="11" spans="1:31">
      <c r="A11" s="22"/>
      <c r="B11" s="26" t="s">
        <v>35</v>
      </c>
      <c r="C11" s="24"/>
      <c r="D11" s="25">
        <v>0.0102</v>
      </c>
      <c r="E11" s="25"/>
      <c r="F11" s="25"/>
      <c r="G11" s="25"/>
      <c r="H11" s="25"/>
      <c r="I11" s="25"/>
      <c r="J11" s="54"/>
      <c r="K11" s="54"/>
      <c r="L11" s="25">
        <v>0.0295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54"/>
      <c r="Z11" s="65"/>
      <c r="AA11" s="65"/>
      <c r="AB11" s="65"/>
      <c r="AC11" s="65"/>
      <c r="AD11" s="65"/>
      <c r="AE11" s="66"/>
    </row>
    <row r="12" spans="1:31">
      <c r="A12" s="22"/>
      <c r="B12" s="23"/>
      <c r="C12" s="24"/>
      <c r="D12" s="25"/>
      <c r="E12" s="25"/>
      <c r="F12" s="25"/>
      <c r="G12" s="25"/>
      <c r="H12" s="25"/>
      <c r="I12" s="25"/>
      <c r="J12" s="54"/>
      <c r="K12" s="5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54"/>
      <c r="Z12" s="65"/>
      <c r="AA12" s="65"/>
      <c r="AB12" s="65"/>
      <c r="AC12" s="65"/>
      <c r="AD12" s="65"/>
      <c r="AE12" s="66"/>
    </row>
    <row r="13" ht="13.95" spans="1:31">
      <c r="A13" s="27"/>
      <c r="B13" s="28"/>
      <c r="C13" s="29"/>
      <c r="D13" s="30"/>
      <c r="E13" s="30"/>
      <c r="F13" s="30"/>
      <c r="G13" s="30"/>
      <c r="H13" s="30"/>
      <c r="I13" s="30"/>
      <c r="J13" s="55"/>
      <c r="K13" s="55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55"/>
      <c r="Z13" s="67"/>
      <c r="AA13" s="67"/>
      <c r="AB13" s="67"/>
      <c r="AC13" s="67"/>
      <c r="AD13" s="67"/>
      <c r="AE13" s="66"/>
    </row>
    <row r="14" spans="1:31">
      <c r="A14" s="18" t="s">
        <v>36</v>
      </c>
      <c r="B14" s="19" t="s">
        <v>45</v>
      </c>
      <c r="C14" s="20"/>
      <c r="D14" s="21"/>
      <c r="E14" s="21">
        <v>0.0039</v>
      </c>
      <c r="F14" s="21"/>
      <c r="G14" s="21"/>
      <c r="H14" s="21"/>
      <c r="I14" s="21"/>
      <c r="J14" s="53">
        <v>0.0003</v>
      </c>
      <c r="K14" s="53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53"/>
      <c r="Z14" s="63"/>
      <c r="AA14" s="63"/>
      <c r="AB14" s="63"/>
      <c r="AC14" s="63"/>
      <c r="AD14" s="63"/>
      <c r="AE14" s="66"/>
    </row>
    <row r="15" spans="1:31">
      <c r="A15" s="22"/>
      <c r="B15" s="23" t="s">
        <v>56</v>
      </c>
      <c r="C15" s="24"/>
      <c r="D15" s="25"/>
      <c r="E15" s="25"/>
      <c r="F15" s="25"/>
      <c r="G15" s="25"/>
      <c r="H15" s="25"/>
      <c r="I15" s="25"/>
      <c r="J15" s="54"/>
      <c r="K15" s="54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>
        <v>0.0254</v>
      </c>
      <c r="X15" s="25"/>
      <c r="Y15" s="54"/>
      <c r="Z15" s="65"/>
      <c r="AA15" s="65"/>
      <c r="AB15" s="65"/>
      <c r="AC15" s="65"/>
      <c r="AD15" s="65"/>
      <c r="AE15" s="66"/>
    </row>
    <row r="16" spans="1:31">
      <c r="A16" s="22"/>
      <c r="B16" s="23"/>
      <c r="C16" s="24"/>
      <c r="D16" s="25"/>
      <c r="E16" s="25"/>
      <c r="F16" s="25"/>
      <c r="G16" s="25"/>
      <c r="H16" s="25"/>
      <c r="I16" s="25"/>
      <c r="J16" s="54"/>
      <c r="K16" s="54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54"/>
      <c r="Z16" s="65"/>
      <c r="AA16" s="65"/>
      <c r="AB16" s="65"/>
      <c r="AC16" s="65"/>
      <c r="AD16" s="65"/>
      <c r="AE16" s="66"/>
    </row>
    <row r="17" ht="13.95" spans="1:31">
      <c r="A17" s="27"/>
      <c r="B17" s="28"/>
      <c r="C17" s="31"/>
      <c r="D17" s="32"/>
      <c r="E17" s="32"/>
      <c r="F17" s="32"/>
      <c r="G17" s="32"/>
      <c r="H17" s="32"/>
      <c r="I17" s="32"/>
      <c r="J17" s="56"/>
      <c r="K17" s="56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56"/>
      <c r="Z17" s="68"/>
      <c r="AA17" s="68"/>
      <c r="AB17" s="68"/>
      <c r="AC17" s="68"/>
      <c r="AD17" s="68"/>
      <c r="AE17" s="66"/>
    </row>
    <row r="18" spans="1:31">
      <c r="A18" s="33" t="s">
        <v>37</v>
      </c>
      <c r="B18" s="34" t="s">
        <v>156</v>
      </c>
      <c r="C18" s="20"/>
      <c r="D18" s="21"/>
      <c r="E18" s="21">
        <v>0.001</v>
      </c>
      <c r="F18" s="21"/>
      <c r="G18" s="21"/>
      <c r="H18" s="21"/>
      <c r="I18" s="21">
        <v>0.041</v>
      </c>
      <c r="J18" s="53"/>
      <c r="K18" s="53"/>
      <c r="L18" s="21"/>
      <c r="M18" s="21"/>
      <c r="N18" s="21"/>
      <c r="O18" s="21"/>
      <c r="P18" s="21"/>
      <c r="Q18" s="21">
        <v>0.07</v>
      </c>
      <c r="R18" s="21">
        <v>0.01016</v>
      </c>
      <c r="S18" s="21">
        <v>0.0104</v>
      </c>
      <c r="T18" s="21">
        <v>0.0023</v>
      </c>
      <c r="U18" s="21">
        <v>0.0752</v>
      </c>
      <c r="V18" s="21">
        <v>0.0546</v>
      </c>
      <c r="W18" s="21"/>
      <c r="X18" s="21">
        <v>0.007</v>
      </c>
      <c r="Y18" s="53"/>
      <c r="Z18" s="63"/>
      <c r="AA18" s="63"/>
      <c r="AB18" s="63"/>
      <c r="AC18" s="63"/>
      <c r="AD18" s="63"/>
      <c r="AE18" s="66"/>
    </row>
    <row r="19" ht="26.4" spans="1:31">
      <c r="A19" s="35"/>
      <c r="B19" s="36" t="s">
        <v>157</v>
      </c>
      <c r="C19" s="24"/>
      <c r="D19" s="25"/>
      <c r="E19" s="25"/>
      <c r="F19" s="25"/>
      <c r="G19" s="25"/>
      <c r="H19" s="25">
        <v>0.077</v>
      </c>
      <c r="I19" s="25"/>
      <c r="J19" s="54"/>
      <c r="K19" s="54"/>
      <c r="L19" s="25">
        <v>0.008</v>
      </c>
      <c r="M19" s="25"/>
      <c r="N19" s="25"/>
      <c r="O19" s="25"/>
      <c r="P19" s="25"/>
      <c r="Q19" s="25"/>
      <c r="R19" s="25">
        <v>0.01</v>
      </c>
      <c r="S19" s="25">
        <v>0.015</v>
      </c>
      <c r="T19" s="25">
        <v>0.0044</v>
      </c>
      <c r="U19" s="25"/>
      <c r="V19" s="25"/>
      <c r="W19" s="25"/>
      <c r="X19" s="25">
        <v>0.004</v>
      </c>
      <c r="Y19" s="54">
        <v>3</v>
      </c>
      <c r="Z19" s="65"/>
      <c r="AA19" s="65"/>
      <c r="AB19" s="65"/>
      <c r="AC19" s="65"/>
      <c r="AD19" s="65"/>
      <c r="AE19" s="66"/>
    </row>
    <row r="20" spans="1:31">
      <c r="A20" s="35"/>
      <c r="B20" s="36" t="s">
        <v>72</v>
      </c>
      <c r="C20" s="24">
        <v>0.0402</v>
      </c>
      <c r="D20" s="25">
        <v>0.005</v>
      </c>
      <c r="E20" s="25"/>
      <c r="F20" s="25"/>
      <c r="G20" s="25"/>
      <c r="H20" s="25"/>
      <c r="I20" s="25"/>
      <c r="J20" s="54"/>
      <c r="K20" s="54"/>
      <c r="L20" s="25"/>
      <c r="M20" s="25"/>
      <c r="N20" s="25"/>
      <c r="O20" s="25"/>
      <c r="P20" s="25"/>
      <c r="Q20" s="25">
        <v>0.1973</v>
      </c>
      <c r="R20" s="25"/>
      <c r="S20" s="25"/>
      <c r="T20" s="25"/>
      <c r="U20" s="25"/>
      <c r="V20" s="25"/>
      <c r="W20" s="25"/>
      <c r="X20" s="25"/>
      <c r="Y20" s="54"/>
      <c r="Z20" s="65"/>
      <c r="AA20" s="65"/>
      <c r="AB20" s="65"/>
      <c r="AC20" s="65"/>
      <c r="AD20" s="65"/>
      <c r="AE20" s="66"/>
    </row>
    <row r="21" spans="1:31">
      <c r="A21" s="35"/>
      <c r="B21" s="36" t="s">
        <v>73</v>
      </c>
      <c r="C21" s="24"/>
      <c r="D21" s="25"/>
      <c r="E21" s="25">
        <v>0.00833</v>
      </c>
      <c r="F21" s="25"/>
      <c r="G21" s="25"/>
      <c r="H21" s="25"/>
      <c r="I21" s="25"/>
      <c r="J21" s="54"/>
      <c r="K21" s="54"/>
      <c r="L21" s="25"/>
      <c r="M21" s="25"/>
      <c r="N21" s="25">
        <v>0.0053</v>
      </c>
      <c r="O21" s="25">
        <v>0.035</v>
      </c>
      <c r="P21" s="25"/>
      <c r="Q21" s="25"/>
      <c r="R21" s="25"/>
      <c r="S21" s="25"/>
      <c r="T21" s="25"/>
      <c r="U21" s="25"/>
      <c r="V21" s="25"/>
      <c r="W21" s="25"/>
      <c r="X21" s="25"/>
      <c r="Y21" s="54"/>
      <c r="Z21" s="65"/>
      <c r="AA21" s="65"/>
      <c r="AB21" s="65"/>
      <c r="AC21" s="65"/>
      <c r="AD21" s="65"/>
      <c r="AE21" s="66"/>
    </row>
    <row r="22" spans="1:31">
      <c r="A22" s="35"/>
      <c r="B22" s="26" t="s">
        <v>42</v>
      </c>
      <c r="C22" s="24"/>
      <c r="D22" s="25"/>
      <c r="E22" s="25"/>
      <c r="F22" s="25"/>
      <c r="G22" s="25"/>
      <c r="H22" s="25"/>
      <c r="I22" s="25"/>
      <c r="J22" s="54"/>
      <c r="K22" s="54"/>
      <c r="L22" s="25"/>
      <c r="M22" s="25">
        <v>0.0477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54"/>
      <c r="Z22" s="65"/>
      <c r="AA22" s="65"/>
      <c r="AB22" s="65"/>
      <c r="AC22" s="65"/>
      <c r="AD22" s="65"/>
      <c r="AE22" s="66"/>
    </row>
    <row r="23" ht="13.95" spans="1:31">
      <c r="A23" s="37"/>
      <c r="B23" s="38"/>
      <c r="C23" s="29"/>
      <c r="D23" s="30"/>
      <c r="E23" s="30"/>
      <c r="F23" s="30"/>
      <c r="G23" s="30"/>
      <c r="H23" s="30"/>
      <c r="I23" s="30"/>
      <c r="J23" s="55"/>
      <c r="K23" s="55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55"/>
      <c r="Z23" s="67"/>
      <c r="AA23" s="67"/>
      <c r="AB23" s="67"/>
      <c r="AC23" s="67"/>
      <c r="AD23" s="67"/>
      <c r="AE23" s="66"/>
    </row>
    <row r="24" spans="1:31">
      <c r="A24" s="33" t="s">
        <v>43</v>
      </c>
      <c r="B24" s="19" t="s">
        <v>107</v>
      </c>
      <c r="C24" s="20">
        <v>0.01</v>
      </c>
      <c r="D24" s="21">
        <v>0.002</v>
      </c>
      <c r="E24" s="21">
        <v>0.01</v>
      </c>
      <c r="F24" s="21"/>
      <c r="G24" s="21"/>
      <c r="H24" s="21"/>
      <c r="I24" s="21"/>
      <c r="J24" s="53"/>
      <c r="K24" s="53"/>
      <c r="L24" s="21"/>
      <c r="M24" s="21"/>
      <c r="N24" s="21"/>
      <c r="O24" s="21"/>
      <c r="P24" s="21">
        <v>0.04042</v>
      </c>
      <c r="Q24" s="21"/>
      <c r="R24" s="21"/>
      <c r="S24" s="21"/>
      <c r="T24" s="21">
        <v>0.0024</v>
      </c>
      <c r="U24" s="21"/>
      <c r="V24" s="21"/>
      <c r="W24" s="21"/>
      <c r="X24" s="21"/>
      <c r="Y24" s="53">
        <v>12</v>
      </c>
      <c r="Z24" s="63">
        <v>8</v>
      </c>
      <c r="AA24" s="63"/>
      <c r="AB24" s="63"/>
      <c r="AC24" s="63"/>
      <c r="AD24" s="63"/>
      <c r="AE24" s="66"/>
    </row>
    <row r="25" spans="1:31">
      <c r="A25" s="35"/>
      <c r="B25" s="23" t="s">
        <v>75</v>
      </c>
      <c r="C25" s="24">
        <v>0.1472</v>
      </c>
      <c r="D25" s="25"/>
      <c r="E25" s="25">
        <v>0.007</v>
      </c>
      <c r="F25" s="25"/>
      <c r="G25" s="25"/>
      <c r="H25" s="25"/>
      <c r="I25" s="25"/>
      <c r="J25" s="54"/>
      <c r="K25" s="54">
        <v>0.003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54"/>
      <c r="Z25" s="65"/>
      <c r="AA25" s="65"/>
      <c r="AB25" s="65"/>
      <c r="AC25" s="65"/>
      <c r="AD25" s="65"/>
      <c r="AE25" s="66"/>
    </row>
    <row r="26" spans="1:31">
      <c r="A26" s="35"/>
      <c r="B26" s="23"/>
      <c r="C26" s="24"/>
      <c r="D26" s="25"/>
      <c r="E26" s="25"/>
      <c r="F26" s="25"/>
      <c r="G26" s="25"/>
      <c r="H26" s="25"/>
      <c r="I26" s="25"/>
      <c r="J26" s="54"/>
      <c r="K26" s="54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54"/>
      <c r="Z26" s="65"/>
      <c r="AA26" s="65"/>
      <c r="AB26" s="65"/>
      <c r="AC26" s="65"/>
      <c r="AD26" s="65"/>
      <c r="AE26" s="66"/>
    </row>
    <row r="27" ht="13.95" spans="1:31">
      <c r="A27" s="37"/>
      <c r="B27" s="28"/>
      <c r="C27" s="29"/>
      <c r="D27" s="30"/>
      <c r="E27" s="30"/>
      <c r="F27" s="30"/>
      <c r="G27" s="30"/>
      <c r="H27" s="30"/>
      <c r="I27" s="30"/>
      <c r="J27" s="55"/>
      <c r="K27" s="55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55"/>
      <c r="Z27" s="67"/>
      <c r="AA27" s="67">
        <v>1</v>
      </c>
      <c r="AB27" s="67">
        <v>0.5</v>
      </c>
      <c r="AC27" s="67">
        <v>0.38</v>
      </c>
      <c r="AD27" s="67">
        <v>1</v>
      </c>
      <c r="AE27" s="66"/>
    </row>
    <row r="28" ht="16.35" spans="1:31">
      <c r="A28" s="39" t="s">
        <v>47</v>
      </c>
      <c r="B28" s="40"/>
      <c r="C28" s="20">
        <f t="shared" ref="C28:O28" si="0">SUM(C9:C27)</f>
        <v>0.3419</v>
      </c>
      <c r="D28" s="21">
        <f t="shared" si="0"/>
        <v>0.0172</v>
      </c>
      <c r="E28" s="21">
        <f t="shared" si="0"/>
        <v>0.04243</v>
      </c>
      <c r="F28" s="21">
        <f t="shared" si="0"/>
        <v>0.011</v>
      </c>
      <c r="G28" s="21">
        <f t="shared" si="0"/>
        <v>0.015</v>
      </c>
      <c r="H28" s="21">
        <f t="shared" si="0"/>
        <v>0.077</v>
      </c>
      <c r="I28" s="21">
        <f t="shared" si="0"/>
        <v>0.041</v>
      </c>
      <c r="J28" s="53">
        <f t="shared" si="0"/>
        <v>0.00085</v>
      </c>
      <c r="K28" s="53">
        <f t="shared" si="0"/>
        <v>0.003</v>
      </c>
      <c r="L28" s="21">
        <f t="shared" si="0"/>
        <v>0.0375</v>
      </c>
      <c r="M28" s="21">
        <f t="shared" si="0"/>
        <v>0.0477</v>
      </c>
      <c r="N28" s="21">
        <f t="shared" si="0"/>
        <v>0.0053</v>
      </c>
      <c r="O28" s="21">
        <f t="shared" si="0"/>
        <v>0.035</v>
      </c>
      <c r="P28" s="21">
        <f t="shared" ref="P28:AB28" si="1">SUM(P9:P27)</f>
        <v>0.04042</v>
      </c>
      <c r="Q28" s="21">
        <f t="shared" si="1"/>
        <v>0.2673</v>
      </c>
      <c r="R28" s="21">
        <f t="shared" si="1"/>
        <v>0.02016</v>
      </c>
      <c r="S28" s="21">
        <f t="shared" si="1"/>
        <v>0.0254</v>
      </c>
      <c r="T28" s="21">
        <f t="shared" si="1"/>
        <v>0.0091</v>
      </c>
      <c r="U28" s="21">
        <f t="shared" si="1"/>
        <v>0.0752</v>
      </c>
      <c r="V28" s="21">
        <f t="shared" si="1"/>
        <v>0.0546</v>
      </c>
      <c r="W28" s="21">
        <f t="shared" si="1"/>
        <v>0.0254</v>
      </c>
      <c r="X28" s="21">
        <f t="shared" si="1"/>
        <v>0.011</v>
      </c>
      <c r="Y28" s="21">
        <v>15</v>
      </c>
      <c r="Z28" s="21">
        <v>8</v>
      </c>
      <c r="AA28" s="21">
        <v>1</v>
      </c>
      <c r="AB28" s="21">
        <v>0.5</v>
      </c>
      <c r="AC28" s="21">
        <f>SUM(AC9:AC27)</f>
        <v>0.38</v>
      </c>
      <c r="AD28" s="21">
        <v>1</v>
      </c>
      <c r="AE28" s="69"/>
    </row>
    <row r="29" ht="15.6" hidden="1" spans="1:31">
      <c r="A29" s="41" t="s">
        <v>48</v>
      </c>
      <c r="B29" s="42"/>
      <c r="C29" s="43">
        <f t="shared" ref="C29:V29" si="2">117*C28</f>
        <v>40.0023</v>
      </c>
      <c r="D29" s="43">
        <f t="shared" si="2"/>
        <v>2.0124</v>
      </c>
      <c r="E29" s="43">
        <f t="shared" si="2"/>
        <v>4.96431</v>
      </c>
      <c r="F29" s="43">
        <f t="shared" si="2"/>
        <v>1.287</v>
      </c>
      <c r="G29" s="43">
        <f t="shared" si="2"/>
        <v>1.755</v>
      </c>
      <c r="H29" s="43">
        <f t="shared" si="2"/>
        <v>9.009</v>
      </c>
      <c r="I29" s="43">
        <f t="shared" si="2"/>
        <v>4.797</v>
      </c>
      <c r="J29" s="43">
        <f t="shared" si="2"/>
        <v>0.09945</v>
      </c>
      <c r="K29" s="43">
        <f t="shared" si="2"/>
        <v>0.351</v>
      </c>
      <c r="L29" s="43">
        <f t="shared" si="2"/>
        <v>4.3875</v>
      </c>
      <c r="M29" s="43">
        <f t="shared" si="2"/>
        <v>5.5809</v>
      </c>
      <c r="N29" s="43">
        <f t="shared" si="2"/>
        <v>0.6201</v>
      </c>
      <c r="O29" s="43">
        <f t="shared" si="2"/>
        <v>4.095</v>
      </c>
      <c r="P29" s="43">
        <f t="shared" si="2"/>
        <v>4.72914</v>
      </c>
      <c r="Q29" s="43">
        <f t="shared" si="2"/>
        <v>31.2741</v>
      </c>
      <c r="R29" s="43">
        <f t="shared" si="2"/>
        <v>2.35872</v>
      </c>
      <c r="S29" s="43">
        <f t="shared" si="2"/>
        <v>2.9718</v>
      </c>
      <c r="T29" s="43">
        <f t="shared" si="2"/>
        <v>1.0647</v>
      </c>
      <c r="U29" s="43">
        <f t="shared" si="2"/>
        <v>8.7984</v>
      </c>
      <c r="V29" s="43">
        <f t="shared" si="2"/>
        <v>6.3882</v>
      </c>
      <c r="W29" s="43">
        <f t="shared" ref="W29:AD29" si="3">117*W28</f>
        <v>2.9718</v>
      </c>
      <c r="X29" s="43">
        <f t="shared" si="3"/>
        <v>1.287</v>
      </c>
      <c r="Y29" s="43">
        <v>15</v>
      </c>
      <c r="Z29" s="43">
        <v>8</v>
      </c>
      <c r="AA29" s="43">
        <v>1</v>
      </c>
      <c r="AB29" s="43">
        <f t="shared" si="3"/>
        <v>58.5</v>
      </c>
      <c r="AC29" s="43">
        <f t="shared" si="3"/>
        <v>44.46</v>
      </c>
      <c r="AD29" s="43">
        <v>1</v>
      </c>
      <c r="AE29" s="70"/>
    </row>
    <row r="30" ht="15.6" spans="1:31">
      <c r="A30" s="41" t="s">
        <v>48</v>
      </c>
      <c r="B30" s="42"/>
      <c r="C30" s="44">
        <f t="shared" ref="C30:O30" si="4">ROUND(C29,2)</f>
        <v>40</v>
      </c>
      <c r="D30" s="45">
        <f t="shared" si="4"/>
        <v>2.01</v>
      </c>
      <c r="E30" s="45">
        <f t="shared" si="4"/>
        <v>4.96</v>
      </c>
      <c r="F30" s="45">
        <f t="shared" si="4"/>
        <v>1.29</v>
      </c>
      <c r="G30" s="45">
        <f t="shared" si="4"/>
        <v>1.76</v>
      </c>
      <c r="H30" s="45">
        <f t="shared" si="4"/>
        <v>9.01</v>
      </c>
      <c r="I30" s="45">
        <f t="shared" si="4"/>
        <v>4.8</v>
      </c>
      <c r="J30" s="45">
        <f t="shared" si="4"/>
        <v>0.1</v>
      </c>
      <c r="K30" s="45">
        <f t="shared" si="4"/>
        <v>0.35</v>
      </c>
      <c r="L30" s="45">
        <f t="shared" si="4"/>
        <v>4.39</v>
      </c>
      <c r="M30" s="45">
        <f t="shared" si="4"/>
        <v>5.58</v>
      </c>
      <c r="N30" s="45">
        <f t="shared" si="4"/>
        <v>0.62</v>
      </c>
      <c r="O30" s="45">
        <f t="shared" si="4"/>
        <v>4.1</v>
      </c>
      <c r="P30" s="45">
        <f t="shared" ref="P30:Z30" si="5">ROUND(P29,2)</f>
        <v>4.73</v>
      </c>
      <c r="Q30" s="57">
        <f t="shared" si="5"/>
        <v>31.27</v>
      </c>
      <c r="R30" s="57">
        <f t="shared" si="5"/>
        <v>2.36</v>
      </c>
      <c r="S30" s="57">
        <f t="shared" si="5"/>
        <v>2.97</v>
      </c>
      <c r="T30" s="57">
        <f t="shared" si="5"/>
        <v>1.06</v>
      </c>
      <c r="U30" s="57">
        <f t="shared" si="5"/>
        <v>8.8</v>
      </c>
      <c r="V30" s="57">
        <f t="shared" si="5"/>
        <v>6.39</v>
      </c>
      <c r="W30" s="57">
        <f t="shared" si="5"/>
        <v>2.97</v>
      </c>
      <c r="X30" s="57">
        <f t="shared" si="5"/>
        <v>1.29</v>
      </c>
      <c r="Y30" s="57">
        <v>15</v>
      </c>
      <c r="Z30" s="57">
        <v>8</v>
      </c>
      <c r="AA30" s="57">
        <v>1</v>
      </c>
      <c r="AB30" s="57">
        <v>0.5</v>
      </c>
      <c r="AC30" s="57">
        <v>0.38</v>
      </c>
      <c r="AD30" s="57">
        <v>1</v>
      </c>
      <c r="AE30" s="71"/>
    </row>
    <row r="31" ht="15.6" spans="1:31">
      <c r="A31" s="41" t="s">
        <v>49</v>
      </c>
      <c r="B31" s="42"/>
      <c r="C31" s="44">
        <v>80</v>
      </c>
      <c r="D31" s="46">
        <v>800</v>
      </c>
      <c r="E31" s="46">
        <v>92</v>
      </c>
      <c r="F31" s="45">
        <v>55</v>
      </c>
      <c r="G31" s="45">
        <v>72</v>
      </c>
      <c r="H31" s="45">
        <v>180</v>
      </c>
      <c r="I31" s="45">
        <v>50</v>
      </c>
      <c r="J31" s="46">
        <v>1400</v>
      </c>
      <c r="K31" s="46">
        <v>750</v>
      </c>
      <c r="L31" s="46">
        <v>62.37</v>
      </c>
      <c r="M31" s="46">
        <v>39.5</v>
      </c>
      <c r="N31" s="45">
        <v>330</v>
      </c>
      <c r="O31" s="45">
        <v>130</v>
      </c>
      <c r="P31" s="45">
        <v>96</v>
      </c>
      <c r="Q31" s="45">
        <v>48</v>
      </c>
      <c r="R31" s="45">
        <v>45</v>
      </c>
      <c r="S31" s="57">
        <v>80</v>
      </c>
      <c r="T31" s="57">
        <v>220</v>
      </c>
      <c r="U31" s="45">
        <v>240</v>
      </c>
      <c r="V31" s="57">
        <v>85</v>
      </c>
      <c r="W31" s="57">
        <v>150</v>
      </c>
      <c r="X31" s="57">
        <v>444</v>
      </c>
      <c r="Y31" s="57">
        <v>8</v>
      </c>
      <c r="Z31" s="72">
        <v>2.7</v>
      </c>
      <c r="AA31" s="72">
        <v>18</v>
      </c>
      <c r="AB31" s="72">
        <v>20</v>
      </c>
      <c r="AC31" s="72">
        <v>360</v>
      </c>
      <c r="AD31" s="72">
        <v>13</v>
      </c>
      <c r="AE31" s="23"/>
    </row>
    <row r="32" ht="16.35" spans="1:31">
      <c r="A32" s="47" t="s">
        <v>50</v>
      </c>
      <c r="B32" s="48"/>
      <c r="C32" s="49">
        <f t="shared" ref="C32:W32" si="6">C30*C31</f>
        <v>3200</v>
      </c>
      <c r="D32" s="49">
        <f t="shared" si="6"/>
        <v>1608</v>
      </c>
      <c r="E32" s="49">
        <f t="shared" si="6"/>
        <v>456.32</v>
      </c>
      <c r="F32" s="49">
        <f t="shared" si="6"/>
        <v>70.95</v>
      </c>
      <c r="G32" s="49">
        <f t="shared" si="6"/>
        <v>126.72</v>
      </c>
      <c r="H32" s="49">
        <f t="shared" si="6"/>
        <v>1621.8</v>
      </c>
      <c r="I32" s="49">
        <f t="shared" si="6"/>
        <v>240</v>
      </c>
      <c r="J32" s="49">
        <f t="shared" si="6"/>
        <v>140</v>
      </c>
      <c r="K32" s="49">
        <f t="shared" si="6"/>
        <v>262.5</v>
      </c>
      <c r="L32" s="49">
        <f t="shared" si="6"/>
        <v>273.8043</v>
      </c>
      <c r="M32" s="49">
        <f t="shared" si="6"/>
        <v>220.41</v>
      </c>
      <c r="N32" s="49">
        <f t="shared" si="6"/>
        <v>204.6</v>
      </c>
      <c r="O32" s="49">
        <f t="shared" si="6"/>
        <v>533</v>
      </c>
      <c r="P32" s="49">
        <f t="shared" si="6"/>
        <v>454.08</v>
      </c>
      <c r="Q32" s="49">
        <f t="shared" si="6"/>
        <v>1500.96</v>
      </c>
      <c r="R32" s="49">
        <f t="shared" si="6"/>
        <v>106.2</v>
      </c>
      <c r="S32" s="49">
        <f t="shared" si="6"/>
        <v>237.6</v>
      </c>
      <c r="T32" s="49">
        <f t="shared" si="6"/>
        <v>233.2</v>
      </c>
      <c r="U32" s="49">
        <f t="shared" si="6"/>
        <v>2112</v>
      </c>
      <c r="V32" s="49">
        <f t="shared" si="6"/>
        <v>543.15</v>
      </c>
      <c r="W32" s="49">
        <f t="shared" si="6"/>
        <v>445.5</v>
      </c>
      <c r="X32" s="49">
        <f t="shared" ref="W32:AD32" si="7">X30*X31</f>
        <v>572.76</v>
      </c>
      <c r="Y32" s="49">
        <f t="shared" si="7"/>
        <v>120</v>
      </c>
      <c r="Z32" s="49">
        <f t="shared" si="7"/>
        <v>21.6</v>
      </c>
      <c r="AA32" s="49">
        <f t="shared" si="7"/>
        <v>18</v>
      </c>
      <c r="AB32" s="49">
        <f t="shared" si="7"/>
        <v>10</v>
      </c>
      <c r="AC32" s="49">
        <f t="shared" si="7"/>
        <v>136.8</v>
      </c>
      <c r="AD32" s="49">
        <f t="shared" si="7"/>
        <v>13</v>
      </c>
      <c r="AE32" s="73">
        <f>SUM(C32:AD32)</f>
        <v>15482.9543</v>
      </c>
    </row>
    <row r="33" ht="15.6" spans="1:31">
      <c r="A33" s="50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74">
        <f>AE32/AE2</f>
        <v>132.332942735043</v>
      </c>
    </row>
    <row r="34" customFormat="1" ht="27" customHeight="1" spans="2:17">
      <c r="B34" s="52" t="s">
        <v>51</v>
      </c>
      <c r="P34" s="74"/>
      <c r="Q34" s="58"/>
    </row>
    <row r="35" customFormat="1" ht="27" customHeight="1" spans="2:17">
      <c r="B35" s="52" t="s">
        <v>52</v>
      </c>
      <c r="P35" s="74"/>
      <c r="Q35" s="58"/>
    </row>
    <row r="36" customFormat="1" ht="27" customHeight="1" spans="2:2">
      <c r="B36" s="52" t="s">
        <v>53</v>
      </c>
    </row>
  </sheetData>
  <mergeCells count="43">
    <mergeCell ref="A1:AE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3"/>
    <mergeCell ref="A24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D2:AD7"/>
    <mergeCell ref="AE2:AE7"/>
    <mergeCell ref="AE9:AE28"/>
  </mergeCells>
  <pageMargins left="0.0784722222222222" right="0.196527777777778" top="1.05069444444444" bottom="1.05069444444444" header="0.708333333333333" footer="0.786805555555556"/>
  <pageSetup paperSize="9" scale="66" orientation="landscape" useFirstPageNumber="1" horizontalDpi="300" verticalDpi="3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AB36"/>
  <sheetViews>
    <sheetView workbookViewId="0">
      <pane ySplit="7" topLeftCell="A17" activePane="bottomLeft" state="frozen"/>
      <selection/>
      <selection pane="bottomLeft" activeCell="V25" sqref="V25"/>
    </sheetView>
  </sheetViews>
  <sheetFormatPr defaultColWidth="11.537037037037" defaultRowHeight="13.2"/>
  <cols>
    <col min="1" max="1" width="6.33333333333333" customWidth="1"/>
    <col min="2" max="2" width="23.5555555555556" customWidth="1"/>
    <col min="3" max="3" width="7" customWidth="1"/>
    <col min="4" max="4" width="7.33333333333333" customWidth="1"/>
    <col min="5" max="5" width="6.55555555555556" customWidth="1"/>
    <col min="6" max="6" width="7" customWidth="1"/>
    <col min="7" max="9" width="6" customWidth="1"/>
    <col min="10" max="10" width="6.33333333333333" customWidth="1"/>
    <col min="11" max="11" width="6.55555555555556" customWidth="1"/>
    <col min="12" max="13" width="7.44444444444444" customWidth="1"/>
    <col min="14" max="14" width="7.11111111111111" customWidth="1"/>
    <col min="15" max="15" width="6.66666666666667" customWidth="1"/>
    <col min="16" max="16" width="6.11111111111111" customWidth="1"/>
    <col min="17" max="17" width="6.33333333333333" customWidth="1"/>
    <col min="18" max="18" width="6.22222222222222" customWidth="1"/>
    <col min="19" max="20" width="6.44444444444444" customWidth="1"/>
    <col min="21" max="21" width="6.22222222222222" customWidth="1"/>
    <col min="22" max="22" width="6.66666666666667" customWidth="1"/>
    <col min="23" max="23" width="7.11111111111111" customWidth="1"/>
    <col min="24" max="24" width="7.33333333333333" customWidth="1"/>
    <col min="25" max="25" width="5.55555555555556" customWidth="1"/>
    <col min="26" max="26" width="5.44444444444444" customWidth="1"/>
    <col min="27" max="27" width="6.11111111111111" customWidth="1"/>
    <col min="28" max="28" width="9.22222222222222" customWidth="1"/>
  </cols>
  <sheetData>
    <row r="1" s="1" customFormat="1" ht="43" customHeight="1" spans="1:1">
      <c r="A1" s="1" t="s">
        <v>0</v>
      </c>
    </row>
    <row r="2" customHeight="1" spans="1:28">
      <c r="A2" s="75"/>
      <c r="B2" s="124" t="s">
        <v>158</v>
      </c>
      <c r="C2" s="5" t="s">
        <v>2</v>
      </c>
      <c r="D2" s="5" t="s">
        <v>3</v>
      </c>
      <c r="E2" s="5" t="s">
        <v>4</v>
      </c>
      <c r="F2" s="5" t="s">
        <v>7</v>
      </c>
      <c r="G2" s="5" t="s">
        <v>18</v>
      </c>
      <c r="H2" s="5" t="s">
        <v>26</v>
      </c>
      <c r="I2" s="5" t="s">
        <v>6</v>
      </c>
      <c r="J2" s="5" t="s">
        <v>9</v>
      </c>
      <c r="K2" s="5" t="s">
        <v>10</v>
      </c>
      <c r="L2" s="5" t="s">
        <v>80</v>
      </c>
      <c r="M2" s="5" t="s">
        <v>59</v>
      </c>
      <c r="N2" s="5" t="s">
        <v>16</v>
      </c>
      <c r="O2" s="5" t="s">
        <v>82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21</v>
      </c>
      <c r="U2" s="5" t="s">
        <v>24</v>
      </c>
      <c r="V2" s="5" t="s">
        <v>20</v>
      </c>
      <c r="W2" s="5" t="s">
        <v>25</v>
      </c>
      <c r="X2" s="5" t="s">
        <v>83</v>
      </c>
      <c r="Y2" s="5" t="s">
        <v>29</v>
      </c>
      <c r="Z2" s="5" t="s">
        <v>84</v>
      </c>
      <c r="AA2" s="113" t="s">
        <v>85</v>
      </c>
      <c r="AB2" s="120">
        <v>118</v>
      </c>
    </row>
    <row r="3" spans="1:28">
      <c r="A3" s="77"/>
      <c r="B3" s="125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14"/>
      <c r="AB3" s="121"/>
    </row>
    <row r="4" spans="1:28">
      <c r="A4" s="77"/>
      <c r="B4" s="12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14"/>
      <c r="AB4" s="121"/>
    </row>
    <row r="5" ht="12" customHeight="1" spans="1:28">
      <c r="A5" s="77"/>
      <c r="B5" s="125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14"/>
      <c r="AB5" s="121"/>
    </row>
    <row r="6" spans="1:28">
      <c r="A6" s="77"/>
      <c r="B6" s="125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14"/>
      <c r="AB6" s="121"/>
    </row>
    <row r="7" ht="28" customHeight="1" spans="1:28">
      <c r="A7" s="126"/>
      <c r="B7" s="127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15"/>
      <c r="AB7" s="122"/>
    </row>
    <row r="8" ht="16" customHeight="1" spans="1:28">
      <c r="A8" s="14"/>
      <c r="B8" s="106"/>
      <c r="C8" s="17">
        <v>1</v>
      </c>
      <c r="D8" s="17">
        <v>2</v>
      </c>
      <c r="E8" s="17">
        <v>3</v>
      </c>
      <c r="F8" s="17">
        <v>4</v>
      </c>
      <c r="G8" s="17">
        <v>5</v>
      </c>
      <c r="H8" s="17">
        <v>6</v>
      </c>
      <c r="I8" s="17">
        <v>7</v>
      </c>
      <c r="J8" s="17">
        <v>8</v>
      </c>
      <c r="K8" s="17">
        <v>9</v>
      </c>
      <c r="L8" s="17">
        <v>10</v>
      </c>
      <c r="M8" s="17">
        <v>11</v>
      </c>
      <c r="N8" s="17">
        <v>12</v>
      </c>
      <c r="O8" s="17">
        <v>13</v>
      </c>
      <c r="P8" s="17">
        <v>14</v>
      </c>
      <c r="Q8" s="17">
        <v>15</v>
      </c>
      <c r="R8" s="17">
        <v>16</v>
      </c>
      <c r="S8" s="17">
        <v>17</v>
      </c>
      <c r="T8" s="17">
        <v>18</v>
      </c>
      <c r="U8" s="17">
        <v>19</v>
      </c>
      <c r="V8" s="17">
        <v>20</v>
      </c>
      <c r="W8" s="17">
        <v>21</v>
      </c>
      <c r="X8" s="17">
        <v>22</v>
      </c>
      <c r="Y8" s="17">
        <v>23</v>
      </c>
      <c r="Z8" s="17">
        <v>24</v>
      </c>
      <c r="AA8" s="17">
        <v>25</v>
      </c>
      <c r="AB8" s="82" t="s">
        <v>30</v>
      </c>
    </row>
    <row r="9" spans="1:28">
      <c r="A9" s="83" t="s">
        <v>31</v>
      </c>
      <c r="B9" s="19" t="s">
        <v>141</v>
      </c>
      <c r="C9" s="20">
        <v>0.145</v>
      </c>
      <c r="D9" s="21"/>
      <c r="E9" s="21">
        <v>0.005</v>
      </c>
      <c r="F9" s="84"/>
      <c r="G9" s="21"/>
      <c r="H9" s="21">
        <v>0.0151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116"/>
      <c r="AB9" s="64" t="s">
        <v>87</v>
      </c>
    </row>
    <row r="10" spans="1:28">
      <c r="A10" s="85"/>
      <c r="B10" s="23" t="s">
        <v>88</v>
      </c>
      <c r="C10" s="24"/>
      <c r="D10" s="25"/>
      <c r="E10" s="25">
        <v>0.007</v>
      </c>
      <c r="F10" s="86">
        <v>0.0006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117"/>
      <c r="AB10" s="66"/>
    </row>
    <row r="11" spans="1:28">
      <c r="A11" s="85"/>
      <c r="B11" s="26" t="s">
        <v>69</v>
      </c>
      <c r="C11" s="24"/>
      <c r="D11" s="25">
        <v>0.0103</v>
      </c>
      <c r="E11" s="25"/>
      <c r="F11" s="86"/>
      <c r="G11" s="25"/>
      <c r="H11" s="25"/>
      <c r="I11" s="25">
        <v>0.0119</v>
      </c>
      <c r="J11" s="25">
        <v>0.031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117"/>
      <c r="AB11" s="66"/>
    </row>
    <row r="12" spans="1:28">
      <c r="A12" s="85"/>
      <c r="B12" s="23"/>
      <c r="C12" s="24"/>
      <c r="D12" s="25"/>
      <c r="E12" s="25"/>
      <c r="F12" s="86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117"/>
      <c r="AB12" s="66"/>
    </row>
    <row r="13" ht="13.95" spans="1:28">
      <c r="A13" s="87"/>
      <c r="B13" s="28"/>
      <c r="C13" s="29"/>
      <c r="D13" s="30"/>
      <c r="E13" s="30"/>
      <c r="F13" s="88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118"/>
      <c r="AB13" s="66"/>
    </row>
    <row r="14" spans="1:28">
      <c r="A14" s="83" t="s">
        <v>36</v>
      </c>
      <c r="B14" s="19" t="s">
        <v>80</v>
      </c>
      <c r="C14" s="20"/>
      <c r="D14" s="21"/>
      <c r="E14" s="21"/>
      <c r="F14" s="84"/>
      <c r="G14" s="21"/>
      <c r="H14" s="21"/>
      <c r="I14" s="21"/>
      <c r="J14" s="21"/>
      <c r="K14" s="21"/>
      <c r="L14" s="21">
        <v>0.1144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16"/>
      <c r="AB14" s="66"/>
    </row>
    <row r="15" spans="1:28">
      <c r="A15" s="85"/>
      <c r="B15" s="23"/>
      <c r="C15" s="24"/>
      <c r="D15" s="25"/>
      <c r="E15" s="25"/>
      <c r="F15" s="86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117"/>
      <c r="AB15" s="66"/>
    </row>
    <row r="16" spans="1:28">
      <c r="A16" s="85"/>
      <c r="B16" s="23"/>
      <c r="C16" s="24"/>
      <c r="D16" s="25"/>
      <c r="E16" s="25"/>
      <c r="F16" s="86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117"/>
      <c r="AB16" s="66"/>
    </row>
    <row r="17" ht="13.95" spans="1:28">
      <c r="A17" s="89"/>
      <c r="B17" s="90"/>
      <c r="C17" s="31"/>
      <c r="D17" s="32"/>
      <c r="E17" s="32"/>
      <c r="F17" s="9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119"/>
      <c r="AB17" s="66"/>
    </row>
    <row r="18" spans="1:28">
      <c r="A18" s="92" t="s">
        <v>37</v>
      </c>
      <c r="B18" s="34" t="s">
        <v>38</v>
      </c>
      <c r="C18" s="20"/>
      <c r="D18" s="21"/>
      <c r="E18" s="21"/>
      <c r="F18" s="84"/>
      <c r="G18" s="21">
        <v>0.0064</v>
      </c>
      <c r="H18" s="21"/>
      <c r="I18" s="21"/>
      <c r="J18" s="21"/>
      <c r="K18" s="21"/>
      <c r="L18" s="21"/>
      <c r="M18" s="21"/>
      <c r="N18" s="21">
        <v>0.0384</v>
      </c>
      <c r="O18" s="21">
        <v>0.0383</v>
      </c>
      <c r="P18" s="21">
        <v>0.089</v>
      </c>
      <c r="Q18" s="21">
        <v>0.0104</v>
      </c>
      <c r="R18" s="21">
        <v>0.01</v>
      </c>
      <c r="S18" s="21">
        <v>0.00245</v>
      </c>
      <c r="T18" s="21"/>
      <c r="U18" s="21"/>
      <c r="V18" s="21"/>
      <c r="W18" s="21">
        <v>0.005</v>
      </c>
      <c r="X18" s="21"/>
      <c r="Y18" s="21"/>
      <c r="Z18" s="21"/>
      <c r="AA18" s="116"/>
      <c r="AB18" s="66"/>
    </row>
    <row r="19" ht="26.4" spans="1:28">
      <c r="A19" s="93"/>
      <c r="B19" s="36" t="s">
        <v>159</v>
      </c>
      <c r="C19" s="24"/>
      <c r="D19" s="25"/>
      <c r="E19" s="25">
        <v>0.007</v>
      </c>
      <c r="F19" s="86"/>
      <c r="G19" s="25"/>
      <c r="H19" s="25"/>
      <c r="I19" s="25"/>
      <c r="J19" s="25"/>
      <c r="K19" s="25"/>
      <c r="L19" s="25"/>
      <c r="M19" s="25">
        <v>0.073</v>
      </c>
      <c r="N19" s="25"/>
      <c r="O19" s="25"/>
      <c r="P19" s="25"/>
      <c r="Q19" s="25">
        <v>0.0102</v>
      </c>
      <c r="R19" s="25">
        <v>0.0083</v>
      </c>
      <c r="S19" s="25">
        <v>0.00323</v>
      </c>
      <c r="T19" s="25">
        <v>0.002</v>
      </c>
      <c r="U19" s="25"/>
      <c r="V19" s="25">
        <v>0.0435</v>
      </c>
      <c r="W19" s="25">
        <v>0.0028</v>
      </c>
      <c r="X19" s="25"/>
      <c r="Y19" s="25"/>
      <c r="Z19" s="25"/>
      <c r="AA19" s="117"/>
      <c r="AB19" s="66"/>
    </row>
    <row r="20" spans="1:28">
      <c r="A20" s="93"/>
      <c r="B20" s="108" t="s">
        <v>92</v>
      </c>
      <c r="C20" s="24"/>
      <c r="D20" s="25"/>
      <c r="E20" s="25">
        <v>0.0084</v>
      </c>
      <c r="F20" s="86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>
        <v>0.0178</v>
      </c>
      <c r="V20" s="25"/>
      <c r="W20" s="25"/>
      <c r="X20" s="25"/>
      <c r="Y20" s="25"/>
      <c r="Z20" s="25"/>
      <c r="AA20" s="117"/>
      <c r="AB20" s="66"/>
    </row>
    <row r="21" spans="1:28">
      <c r="A21" s="93"/>
      <c r="B21" s="26" t="s">
        <v>42</v>
      </c>
      <c r="C21" s="24"/>
      <c r="D21" s="25"/>
      <c r="E21" s="25"/>
      <c r="F21" s="86"/>
      <c r="G21" s="25"/>
      <c r="H21" s="25"/>
      <c r="I21" s="25"/>
      <c r="J21" s="25"/>
      <c r="K21" s="25">
        <v>0.048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117"/>
      <c r="AB21" s="66"/>
    </row>
    <row r="22" ht="13.95" spans="1:28">
      <c r="A22" s="94"/>
      <c r="B22" s="38"/>
      <c r="C22" s="29"/>
      <c r="D22" s="30"/>
      <c r="E22" s="30"/>
      <c r="F22" s="88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118"/>
      <c r="AB22" s="66"/>
    </row>
    <row r="23" spans="1:28">
      <c r="A23" s="92" t="s">
        <v>43</v>
      </c>
      <c r="B23" s="19" t="s">
        <v>93</v>
      </c>
      <c r="C23" s="20">
        <v>0.01605</v>
      </c>
      <c r="D23" s="21">
        <v>0.0022</v>
      </c>
      <c r="E23" s="21">
        <v>0.01</v>
      </c>
      <c r="F23" s="84"/>
      <c r="G23" s="21"/>
      <c r="H23" s="21">
        <v>0.005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0.072</v>
      </c>
      <c r="Y23" s="21"/>
      <c r="Z23" s="21">
        <v>6</v>
      </c>
      <c r="AA23" s="116">
        <v>10</v>
      </c>
      <c r="AB23" s="66"/>
    </row>
    <row r="24" spans="1:28">
      <c r="A24" s="93"/>
      <c r="B24" s="23" t="s">
        <v>94</v>
      </c>
      <c r="C24" s="24"/>
      <c r="D24" s="25"/>
      <c r="E24" s="25">
        <v>0.003</v>
      </c>
      <c r="F24" s="86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>
        <v>0.0246</v>
      </c>
      <c r="X24" s="25"/>
      <c r="Y24" s="25"/>
      <c r="Z24" s="25"/>
      <c r="AA24" s="117"/>
      <c r="AB24" s="66"/>
    </row>
    <row r="25" spans="1:28">
      <c r="A25" s="93"/>
      <c r="B25" s="23" t="s">
        <v>45</v>
      </c>
      <c r="C25" s="24"/>
      <c r="D25" s="25"/>
      <c r="E25" s="25">
        <v>0.007</v>
      </c>
      <c r="F25" s="86">
        <v>0.0006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117"/>
      <c r="AB25" s="66"/>
    </row>
    <row r="26" spans="1:28">
      <c r="A26" s="93"/>
      <c r="B26" s="90"/>
      <c r="C26" s="31"/>
      <c r="D26" s="32"/>
      <c r="E26" s="32"/>
      <c r="F26" s="91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119"/>
      <c r="AB26" s="66"/>
    </row>
    <row r="27" ht="13.95" spans="1:28">
      <c r="A27" s="94"/>
      <c r="B27" s="28"/>
      <c r="C27" s="29"/>
      <c r="D27" s="30"/>
      <c r="E27" s="30"/>
      <c r="F27" s="88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>
        <v>1</v>
      </c>
      <c r="Z27" s="30"/>
      <c r="AA27" s="118"/>
      <c r="AB27" s="69"/>
    </row>
    <row r="28" ht="15.6" spans="1:28">
      <c r="A28" s="39" t="s">
        <v>47</v>
      </c>
      <c r="B28" s="40"/>
      <c r="C28" s="20">
        <f>SUM(C9:C27)</f>
        <v>0.16105</v>
      </c>
      <c r="D28" s="21">
        <f>SUM(D9:D27)</f>
        <v>0.0125</v>
      </c>
      <c r="E28" s="21">
        <f>SUM(E9:E27)</f>
        <v>0.0474</v>
      </c>
      <c r="F28" s="21">
        <f>SUM(F9:F27)</f>
        <v>0.0012</v>
      </c>
      <c r="G28" s="21">
        <f t="shared" ref="G28:Y28" si="0">SUM(G9:G27)</f>
        <v>0.0064</v>
      </c>
      <c r="H28" s="21">
        <f t="shared" si="0"/>
        <v>0.0201</v>
      </c>
      <c r="I28" s="21">
        <f t="shared" si="0"/>
        <v>0.0119</v>
      </c>
      <c r="J28" s="21">
        <f t="shared" si="0"/>
        <v>0.031</v>
      </c>
      <c r="K28" s="21">
        <f t="shared" si="0"/>
        <v>0.048</v>
      </c>
      <c r="L28" s="21">
        <f t="shared" si="0"/>
        <v>0.1144</v>
      </c>
      <c r="M28" s="21">
        <f t="shared" si="0"/>
        <v>0.073</v>
      </c>
      <c r="N28" s="21">
        <f t="shared" si="0"/>
        <v>0.0384</v>
      </c>
      <c r="O28" s="21">
        <f t="shared" si="0"/>
        <v>0.0383</v>
      </c>
      <c r="P28" s="21">
        <f t="shared" si="0"/>
        <v>0.089</v>
      </c>
      <c r="Q28" s="21">
        <f t="shared" si="0"/>
        <v>0.0206</v>
      </c>
      <c r="R28" s="21">
        <f t="shared" si="0"/>
        <v>0.0183</v>
      </c>
      <c r="S28" s="21">
        <f t="shared" si="0"/>
        <v>0.00568</v>
      </c>
      <c r="T28" s="21">
        <f t="shared" si="0"/>
        <v>0.002</v>
      </c>
      <c r="U28" s="21">
        <f t="shared" si="0"/>
        <v>0.0178</v>
      </c>
      <c r="V28" s="21">
        <f t="shared" si="0"/>
        <v>0.0435</v>
      </c>
      <c r="W28" s="21">
        <f t="shared" si="0"/>
        <v>0.0324</v>
      </c>
      <c r="X28" s="21">
        <f t="shared" si="0"/>
        <v>0.072</v>
      </c>
      <c r="Y28" s="21">
        <v>1</v>
      </c>
      <c r="Z28" s="21">
        <v>6</v>
      </c>
      <c r="AA28" s="116">
        <v>10</v>
      </c>
      <c r="AB28" s="129"/>
    </row>
    <row r="29" ht="15.6" hidden="1" spans="1:28">
      <c r="A29" s="41" t="s">
        <v>48</v>
      </c>
      <c r="B29" s="42"/>
      <c r="C29" s="128">
        <f>118*C28</f>
        <v>19.0039</v>
      </c>
      <c r="D29" s="128">
        <f>118*D28</f>
        <v>1.475</v>
      </c>
      <c r="E29" s="128">
        <f>118*E28</f>
        <v>5.5932</v>
      </c>
      <c r="F29" s="128">
        <f>118*F28</f>
        <v>0.1416</v>
      </c>
      <c r="G29" s="128">
        <f t="shared" ref="G29:AB29" si="1">118*G28</f>
        <v>0.7552</v>
      </c>
      <c r="H29" s="128">
        <f t="shared" si="1"/>
        <v>2.3718</v>
      </c>
      <c r="I29" s="128">
        <f t="shared" si="1"/>
        <v>1.4042</v>
      </c>
      <c r="J29" s="128">
        <f t="shared" si="1"/>
        <v>3.658</v>
      </c>
      <c r="K29" s="128">
        <f t="shared" si="1"/>
        <v>5.664</v>
      </c>
      <c r="L29" s="128">
        <f t="shared" si="1"/>
        <v>13.4992</v>
      </c>
      <c r="M29" s="128">
        <f t="shared" si="1"/>
        <v>8.614</v>
      </c>
      <c r="N29" s="128">
        <f t="shared" si="1"/>
        <v>4.5312</v>
      </c>
      <c r="O29" s="128">
        <f t="shared" si="1"/>
        <v>4.5194</v>
      </c>
      <c r="P29" s="128">
        <f t="shared" si="1"/>
        <v>10.502</v>
      </c>
      <c r="Q29" s="128">
        <f t="shared" si="1"/>
        <v>2.4308</v>
      </c>
      <c r="R29" s="128">
        <f t="shared" si="1"/>
        <v>2.1594</v>
      </c>
      <c r="S29" s="128">
        <f t="shared" si="1"/>
        <v>0.67024</v>
      </c>
      <c r="T29" s="128">
        <f t="shared" si="1"/>
        <v>0.236</v>
      </c>
      <c r="U29" s="128">
        <f t="shared" si="1"/>
        <v>2.1004</v>
      </c>
      <c r="V29" s="128">
        <f t="shared" si="1"/>
        <v>5.133</v>
      </c>
      <c r="W29" s="128">
        <f t="shared" si="1"/>
        <v>3.8232</v>
      </c>
      <c r="X29" s="128">
        <f t="shared" si="1"/>
        <v>8.496</v>
      </c>
      <c r="Y29" s="128">
        <v>1</v>
      </c>
      <c r="Z29" s="128">
        <v>6</v>
      </c>
      <c r="AA29" s="128">
        <v>10</v>
      </c>
      <c r="AB29" s="71"/>
    </row>
    <row r="30" ht="15.6" spans="1:28">
      <c r="A30" s="41" t="s">
        <v>48</v>
      </c>
      <c r="B30" s="42"/>
      <c r="C30" s="44">
        <f>ROUND(C29,2)</f>
        <v>19</v>
      </c>
      <c r="D30" s="45">
        <f>ROUND(D29,2)</f>
        <v>1.48</v>
      </c>
      <c r="E30" s="45">
        <f>ROUND(E29,2)</f>
        <v>5.59</v>
      </c>
      <c r="F30" s="45">
        <f>ROUND(F29,2)</f>
        <v>0.14</v>
      </c>
      <c r="G30" s="45">
        <f t="shared" ref="G30:Y30" si="2">ROUND(G29,2)</f>
        <v>0.76</v>
      </c>
      <c r="H30" s="45">
        <f t="shared" si="2"/>
        <v>2.37</v>
      </c>
      <c r="I30" s="45">
        <f t="shared" si="2"/>
        <v>1.4</v>
      </c>
      <c r="J30" s="45">
        <f t="shared" si="2"/>
        <v>3.66</v>
      </c>
      <c r="K30" s="45">
        <f t="shared" si="2"/>
        <v>5.66</v>
      </c>
      <c r="L30" s="45">
        <f t="shared" si="2"/>
        <v>13.5</v>
      </c>
      <c r="M30" s="45">
        <f t="shared" si="2"/>
        <v>8.61</v>
      </c>
      <c r="N30" s="45">
        <f t="shared" si="2"/>
        <v>4.53</v>
      </c>
      <c r="O30" s="45">
        <f t="shared" si="2"/>
        <v>4.52</v>
      </c>
      <c r="P30" s="45">
        <f t="shared" si="2"/>
        <v>10.5</v>
      </c>
      <c r="Q30" s="45">
        <f t="shared" si="2"/>
        <v>2.43</v>
      </c>
      <c r="R30" s="45">
        <f t="shared" si="2"/>
        <v>2.16</v>
      </c>
      <c r="S30" s="45">
        <f t="shared" si="2"/>
        <v>0.67</v>
      </c>
      <c r="T30" s="45">
        <f t="shared" si="2"/>
        <v>0.24</v>
      </c>
      <c r="U30" s="45">
        <f t="shared" si="2"/>
        <v>2.1</v>
      </c>
      <c r="V30" s="45">
        <f t="shared" si="2"/>
        <v>5.13</v>
      </c>
      <c r="W30" s="45">
        <f t="shared" si="2"/>
        <v>3.82</v>
      </c>
      <c r="X30" s="45">
        <f t="shared" si="2"/>
        <v>8.5</v>
      </c>
      <c r="Y30" s="57">
        <v>1</v>
      </c>
      <c r="Z30" s="57">
        <v>6</v>
      </c>
      <c r="AA30" s="72">
        <v>10</v>
      </c>
      <c r="AB30" s="71"/>
    </row>
    <row r="31" ht="15.6" spans="1:28">
      <c r="A31" s="41" t="s">
        <v>49</v>
      </c>
      <c r="B31" s="42"/>
      <c r="C31" s="44">
        <v>80</v>
      </c>
      <c r="D31" s="46">
        <v>800</v>
      </c>
      <c r="E31" s="46">
        <v>92</v>
      </c>
      <c r="F31" s="46">
        <v>1400</v>
      </c>
      <c r="G31" s="45">
        <v>55</v>
      </c>
      <c r="H31" s="45">
        <v>120</v>
      </c>
      <c r="I31" s="45">
        <v>570</v>
      </c>
      <c r="J31" s="46">
        <v>62.37</v>
      </c>
      <c r="K31" s="46">
        <v>39.5</v>
      </c>
      <c r="L31" s="45">
        <v>155.555</v>
      </c>
      <c r="M31" s="45">
        <v>240</v>
      </c>
      <c r="N31" s="45">
        <v>430</v>
      </c>
      <c r="O31" s="45">
        <v>180</v>
      </c>
      <c r="P31" s="45">
        <v>48</v>
      </c>
      <c r="Q31" s="45">
        <v>45</v>
      </c>
      <c r="R31" s="57">
        <v>80</v>
      </c>
      <c r="S31" s="45">
        <v>220</v>
      </c>
      <c r="T31" s="45">
        <v>96</v>
      </c>
      <c r="U31" s="45">
        <v>220</v>
      </c>
      <c r="V31" s="45">
        <v>145</v>
      </c>
      <c r="W31" s="45">
        <v>444</v>
      </c>
      <c r="X31" s="45">
        <v>300</v>
      </c>
      <c r="Y31" s="57">
        <v>13</v>
      </c>
      <c r="Z31" s="57">
        <v>8</v>
      </c>
      <c r="AA31" s="72">
        <v>2.7</v>
      </c>
      <c r="AB31" s="23"/>
    </row>
    <row r="32" ht="16.35" spans="1:28">
      <c r="A32" s="47" t="s">
        <v>50</v>
      </c>
      <c r="B32" s="48"/>
      <c r="C32" s="49">
        <f>C31*C30</f>
        <v>1520</v>
      </c>
      <c r="D32" s="49">
        <f>D31*D30</f>
        <v>1184</v>
      </c>
      <c r="E32" s="49">
        <f>E31*E30</f>
        <v>514.28</v>
      </c>
      <c r="F32" s="49">
        <f>F31*F30</f>
        <v>196</v>
      </c>
      <c r="G32" s="49">
        <f t="shared" ref="G32:AB32" si="3">G31*G30</f>
        <v>41.8</v>
      </c>
      <c r="H32" s="49">
        <f t="shared" si="3"/>
        <v>284.4</v>
      </c>
      <c r="I32" s="49">
        <f t="shared" si="3"/>
        <v>798</v>
      </c>
      <c r="J32" s="49">
        <f t="shared" si="3"/>
        <v>228.2742</v>
      </c>
      <c r="K32" s="49">
        <f t="shared" si="3"/>
        <v>223.57</v>
      </c>
      <c r="L32" s="49">
        <f t="shared" si="3"/>
        <v>2099.9925</v>
      </c>
      <c r="M32" s="49">
        <f t="shared" si="3"/>
        <v>2066.4</v>
      </c>
      <c r="N32" s="49">
        <f t="shared" si="3"/>
        <v>1947.9</v>
      </c>
      <c r="O32" s="49">
        <f t="shared" si="3"/>
        <v>813.6</v>
      </c>
      <c r="P32" s="49">
        <f t="shared" si="3"/>
        <v>504</v>
      </c>
      <c r="Q32" s="49">
        <f t="shared" si="3"/>
        <v>109.35</v>
      </c>
      <c r="R32" s="49">
        <f t="shared" si="3"/>
        <v>172.8</v>
      </c>
      <c r="S32" s="49">
        <f t="shared" si="3"/>
        <v>147.4</v>
      </c>
      <c r="T32" s="49">
        <f t="shared" si="3"/>
        <v>23.04</v>
      </c>
      <c r="U32" s="49">
        <f t="shared" si="3"/>
        <v>462</v>
      </c>
      <c r="V32" s="49">
        <f t="shared" si="3"/>
        <v>743.85</v>
      </c>
      <c r="W32" s="49">
        <f t="shared" si="3"/>
        <v>1696.08</v>
      </c>
      <c r="X32" s="49">
        <f t="shared" si="3"/>
        <v>2550</v>
      </c>
      <c r="Y32" s="49">
        <f t="shared" si="3"/>
        <v>13</v>
      </c>
      <c r="Z32" s="49">
        <f t="shared" si="3"/>
        <v>48</v>
      </c>
      <c r="AA32" s="49">
        <f t="shared" si="3"/>
        <v>27</v>
      </c>
      <c r="AB32" s="73">
        <f>SUM(C32:AA32)</f>
        <v>18414.7367</v>
      </c>
    </row>
    <row r="33" ht="15.6" spans="1:28">
      <c r="A33" s="50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74">
        <f>AB32/AB2</f>
        <v>156.057090677966</v>
      </c>
    </row>
    <row r="34" customFormat="1" ht="27" customHeight="1" spans="2:15">
      <c r="B34" s="52" t="s">
        <v>51</v>
      </c>
      <c r="M34" s="74"/>
      <c r="N34" s="58"/>
      <c r="O34" s="58"/>
    </row>
    <row r="35" customFormat="1" ht="27" customHeight="1" spans="2:15">
      <c r="B35" s="52" t="s">
        <v>52</v>
      </c>
      <c r="M35" s="74"/>
      <c r="N35" s="58"/>
      <c r="O35" s="58"/>
    </row>
    <row r="36" customFormat="1" ht="27" customHeight="1" spans="2:2">
      <c r="B36" s="52" t="s">
        <v>53</v>
      </c>
    </row>
  </sheetData>
  <mergeCells count="40">
    <mergeCell ref="A1:AA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2"/>
    <mergeCell ref="A23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B9:AB27"/>
  </mergeCells>
  <pageMargins left="0.0784722222222222" right="0.196527777777778" top="1.05069444444444" bottom="1.05069444444444" header="0.708333333333333" footer="0.786805555555556"/>
  <pageSetup paperSize="9" scale="72" orientation="landscape" useFirstPageNumber="1" horizontalDpi="300" verticalDpi="3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AB36"/>
  <sheetViews>
    <sheetView topLeftCell="B1" workbookViewId="0">
      <pane ySplit="7" topLeftCell="A14" activePane="bottomLeft" state="frozen"/>
      <selection/>
      <selection pane="bottomLeft" activeCell="H17" sqref="H17"/>
    </sheetView>
  </sheetViews>
  <sheetFormatPr defaultColWidth="11.537037037037" defaultRowHeight="13.2"/>
  <cols>
    <col min="1" max="1" width="6.33333333333333" customWidth="1"/>
    <col min="2" max="2" width="24.4444444444444" customWidth="1"/>
    <col min="3" max="3" width="7.55555555555556" customWidth="1"/>
    <col min="4" max="4" width="7.22222222222222" customWidth="1"/>
    <col min="5" max="5" width="6.33333333333333" customWidth="1"/>
    <col min="6" max="6" width="6.22222222222222" customWidth="1"/>
    <col min="7" max="7" width="7" customWidth="1"/>
    <col min="8" max="8" width="7.55555555555556" customWidth="1"/>
    <col min="9" max="10" width="6.11111111111111" customWidth="1"/>
    <col min="11" max="11" width="7" customWidth="1"/>
    <col min="12" max="12" width="7.33333333333333" customWidth="1"/>
    <col min="13" max="13" width="6.33333333333333" customWidth="1"/>
    <col min="14" max="14" width="7" customWidth="1"/>
    <col min="15" max="15" width="6" customWidth="1"/>
    <col min="16" max="16" width="6.55555555555556" customWidth="1"/>
    <col min="17" max="17" width="7.22222222222222" customWidth="1"/>
    <col min="18" max="19" width="6.44444444444444" customWidth="1"/>
    <col min="20" max="21" width="7.22222222222222" customWidth="1"/>
    <col min="22" max="22" width="6.44444444444444" customWidth="1"/>
    <col min="23" max="23" width="7.22222222222222" customWidth="1"/>
    <col min="24" max="24" width="6" customWidth="1"/>
    <col min="25" max="26" width="5.22222222222222" customWidth="1"/>
    <col min="27" max="27" width="6" customWidth="1"/>
    <col min="28" max="28" width="8.11111111111111" customWidth="1"/>
  </cols>
  <sheetData>
    <row r="1" s="1" customFormat="1" ht="43" customHeight="1" spans="1:1">
      <c r="A1" s="1" t="s">
        <v>0</v>
      </c>
    </row>
    <row r="2" customHeight="1" spans="1:28">
      <c r="A2" s="75"/>
      <c r="B2" s="76" t="s">
        <v>160</v>
      </c>
      <c r="C2" s="4" t="s">
        <v>2</v>
      </c>
      <c r="D2" s="5" t="s">
        <v>3</v>
      </c>
      <c r="E2" s="5" t="s">
        <v>4</v>
      </c>
      <c r="F2" s="5" t="s">
        <v>19</v>
      </c>
      <c r="G2" s="5" t="s">
        <v>7</v>
      </c>
      <c r="H2" s="5" t="s">
        <v>22</v>
      </c>
      <c r="I2" s="5" t="s">
        <v>9</v>
      </c>
      <c r="J2" s="5" t="s">
        <v>10</v>
      </c>
      <c r="K2" s="5" t="s">
        <v>109</v>
      </c>
      <c r="L2" s="5" t="s">
        <v>58</v>
      </c>
      <c r="M2" s="5" t="s">
        <v>24</v>
      </c>
      <c r="N2" s="5" t="s">
        <v>140</v>
      </c>
      <c r="O2" s="5" t="s">
        <v>13</v>
      </c>
      <c r="P2" s="5" t="s">
        <v>14</v>
      </c>
      <c r="Q2" s="5" t="s">
        <v>97</v>
      </c>
      <c r="R2" s="5" t="s">
        <v>15</v>
      </c>
      <c r="S2" s="5" t="s">
        <v>12</v>
      </c>
      <c r="T2" s="5" t="s">
        <v>96</v>
      </c>
      <c r="U2" s="5" t="s">
        <v>26</v>
      </c>
      <c r="V2" s="5" t="s">
        <v>25</v>
      </c>
      <c r="W2" s="5" t="s">
        <v>5</v>
      </c>
      <c r="X2" s="5" t="s">
        <v>21</v>
      </c>
      <c r="Y2" s="5" t="s">
        <v>29</v>
      </c>
      <c r="Z2" s="5" t="s">
        <v>110</v>
      </c>
      <c r="AA2" s="5" t="s">
        <v>103</v>
      </c>
      <c r="AB2" s="59">
        <v>121</v>
      </c>
    </row>
    <row r="3" spans="1:28">
      <c r="A3" s="77"/>
      <c r="B3" s="7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60"/>
    </row>
    <row r="4" spans="1:28">
      <c r="A4" s="77"/>
      <c r="B4" s="7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60"/>
    </row>
    <row r="5" ht="12" customHeight="1" spans="1:28">
      <c r="A5" s="77"/>
      <c r="B5" s="7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60"/>
    </row>
    <row r="6" spans="1:28">
      <c r="A6" s="77"/>
      <c r="B6" s="78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60"/>
    </row>
    <row r="7" ht="28" customHeight="1" spans="1:28">
      <c r="A7" s="79"/>
      <c r="B7" s="80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61"/>
    </row>
    <row r="8" ht="15" customHeight="1" spans="1:28">
      <c r="A8" s="81"/>
      <c r="B8" s="82"/>
      <c r="C8" s="16">
        <v>1</v>
      </c>
      <c r="D8" s="17">
        <v>2</v>
      </c>
      <c r="E8" s="17">
        <v>3</v>
      </c>
      <c r="F8" s="16">
        <v>4</v>
      </c>
      <c r="G8" s="16">
        <v>5</v>
      </c>
      <c r="H8" s="16">
        <v>6</v>
      </c>
      <c r="I8" s="17">
        <v>7</v>
      </c>
      <c r="J8" s="17">
        <v>8</v>
      </c>
      <c r="K8" s="16">
        <v>9</v>
      </c>
      <c r="L8" s="16">
        <v>10</v>
      </c>
      <c r="M8" s="16">
        <v>11</v>
      </c>
      <c r="N8" s="17">
        <v>12</v>
      </c>
      <c r="O8" s="17">
        <v>13</v>
      </c>
      <c r="P8" s="16">
        <v>14</v>
      </c>
      <c r="Q8" s="16">
        <v>15</v>
      </c>
      <c r="R8" s="16">
        <v>16</v>
      </c>
      <c r="S8" s="17">
        <v>17</v>
      </c>
      <c r="T8" s="17">
        <v>18</v>
      </c>
      <c r="U8" s="16">
        <v>19</v>
      </c>
      <c r="V8" s="16">
        <v>20</v>
      </c>
      <c r="W8" s="16">
        <v>21</v>
      </c>
      <c r="X8" s="17">
        <v>22</v>
      </c>
      <c r="Y8" s="17">
        <v>23</v>
      </c>
      <c r="Z8" s="16">
        <v>24</v>
      </c>
      <c r="AA8" s="16">
        <v>25</v>
      </c>
      <c r="AB8" s="96" t="s">
        <v>30</v>
      </c>
    </row>
    <row r="9" spans="1:28">
      <c r="A9" s="83" t="s">
        <v>31</v>
      </c>
      <c r="B9" s="19" t="s">
        <v>161</v>
      </c>
      <c r="C9" s="20">
        <v>0.143</v>
      </c>
      <c r="D9" s="21"/>
      <c r="E9" s="21">
        <v>0.005</v>
      </c>
      <c r="F9" s="21">
        <v>0.0244</v>
      </c>
      <c r="G9" s="84"/>
      <c r="H9" s="84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64" t="s">
        <v>87</v>
      </c>
    </row>
    <row r="10" spans="1:28">
      <c r="A10" s="85"/>
      <c r="B10" s="23" t="s">
        <v>88</v>
      </c>
      <c r="C10" s="24"/>
      <c r="D10" s="25"/>
      <c r="E10" s="25">
        <v>0.007</v>
      </c>
      <c r="F10" s="25"/>
      <c r="G10" s="86">
        <v>0.00054</v>
      </c>
      <c r="H10" s="8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66"/>
    </row>
    <row r="11" spans="1:28">
      <c r="A11" s="85"/>
      <c r="B11" s="26" t="s">
        <v>35</v>
      </c>
      <c r="C11" s="24"/>
      <c r="D11" s="25">
        <v>0.0102</v>
      </c>
      <c r="E11" s="25"/>
      <c r="F11" s="25"/>
      <c r="G11" s="86"/>
      <c r="H11" s="25"/>
      <c r="I11" s="25">
        <v>0.0304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66"/>
    </row>
    <row r="12" spans="1:28">
      <c r="A12" s="85"/>
      <c r="B12" s="23"/>
      <c r="C12" s="24"/>
      <c r="D12" s="25"/>
      <c r="E12" s="25"/>
      <c r="F12" s="25"/>
      <c r="G12" s="86"/>
      <c r="H12" s="8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66"/>
    </row>
    <row r="13" ht="13.95" spans="1:28">
      <c r="A13" s="87"/>
      <c r="B13" s="28"/>
      <c r="C13" s="29"/>
      <c r="D13" s="30"/>
      <c r="E13" s="30"/>
      <c r="F13" s="30"/>
      <c r="G13" s="88"/>
      <c r="H13" s="8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66"/>
    </row>
    <row r="14" spans="1:28">
      <c r="A14" s="83" t="s">
        <v>36</v>
      </c>
      <c r="B14" s="19" t="s">
        <v>140</v>
      </c>
      <c r="C14" s="20"/>
      <c r="D14" s="21"/>
      <c r="E14" s="21"/>
      <c r="F14" s="21"/>
      <c r="G14" s="84"/>
      <c r="H14" s="84"/>
      <c r="I14" s="21"/>
      <c r="J14" s="21"/>
      <c r="K14" s="21"/>
      <c r="L14" s="21"/>
      <c r="M14" s="21"/>
      <c r="N14" s="21">
        <v>0.17355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66"/>
    </row>
    <row r="15" spans="1:28">
      <c r="A15" s="85"/>
      <c r="B15" s="23"/>
      <c r="C15" s="24"/>
      <c r="D15" s="25"/>
      <c r="E15" s="25"/>
      <c r="F15" s="25"/>
      <c r="G15" s="86"/>
      <c r="H15" s="8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66"/>
    </row>
    <row r="16" spans="1:28">
      <c r="A16" s="85"/>
      <c r="B16" s="23"/>
      <c r="C16" s="24"/>
      <c r="D16" s="25"/>
      <c r="E16" s="25"/>
      <c r="F16" s="25"/>
      <c r="G16" s="86"/>
      <c r="H16" s="8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66"/>
    </row>
    <row r="17" ht="13.95" spans="1:28">
      <c r="A17" s="89"/>
      <c r="B17" s="90"/>
      <c r="C17" s="31"/>
      <c r="D17" s="32"/>
      <c r="E17" s="32"/>
      <c r="F17" s="32"/>
      <c r="G17" s="91"/>
      <c r="H17" s="91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66"/>
    </row>
    <row r="18" ht="27" customHeight="1" spans="1:28">
      <c r="A18" s="92" t="s">
        <v>37</v>
      </c>
      <c r="B18" s="34" t="s">
        <v>162</v>
      </c>
      <c r="C18" s="20"/>
      <c r="D18" s="21"/>
      <c r="E18" s="21"/>
      <c r="F18" s="21"/>
      <c r="G18" s="84"/>
      <c r="H18" s="84"/>
      <c r="I18" s="21"/>
      <c r="J18" s="21"/>
      <c r="K18" s="21"/>
      <c r="L18" s="21"/>
      <c r="M18" s="21"/>
      <c r="N18" s="21"/>
      <c r="O18" s="21">
        <v>0.0103</v>
      </c>
      <c r="P18" s="21">
        <v>0.0104</v>
      </c>
      <c r="Q18" s="21">
        <v>0.0839</v>
      </c>
      <c r="R18" s="21">
        <v>0.0023</v>
      </c>
      <c r="S18" s="21">
        <v>0.06</v>
      </c>
      <c r="T18" s="21">
        <v>0.0725</v>
      </c>
      <c r="U18" s="21"/>
      <c r="V18" s="21">
        <v>0.0065</v>
      </c>
      <c r="W18" s="21"/>
      <c r="X18" s="21"/>
      <c r="Y18" s="21"/>
      <c r="Z18" s="21"/>
      <c r="AA18" s="21"/>
      <c r="AB18" s="66"/>
    </row>
    <row r="19" ht="14" customHeight="1" spans="1:28">
      <c r="A19" s="93"/>
      <c r="B19" s="36" t="s">
        <v>114</v>
      </c>
      <c r="C19" s="24"/>
      <c r="D19" s="25"/>
      <c r="E19" s="25"/>
      <c r="F19" s="25"/>
      <c r="G19" s="86"/>
      <c r="H19" s="25">
        <v>0.024</v>
      </c>
      <c r="I19" s="25">
        <v>0.008</v>
      </c>
      <c r="J19" s="25"/>
      <c r="K19" s="25">
        <v>0.013</v>
      </c>
      <c r="L19" s="25"/>
      <c r="M19" s="25"/>
      <c r="N19" s="25"/>
      <c r="O19" s="25">
        <v>0.013</v>
      </c>
      <c r="P19" s="25">
        <v>0.014</v>
      </c>
      <c r="Q19" s="25"/>
      <c r="R19" s="25">
        <v>0.0042</v>
      </c>
      <c r="S19" s="25"/>
      <c r="T19" s="25">
        <v>0.0316</v>
      </c>
      <c r="U19" s="25"/>
      <c r="V19" s="25">
        <v>0.004</v>
      </c>
      <c r="W19" s="25"/>
      <c r="X19" s="25"/>
      <c r="Y19" s="25"/>
      <c r="Z19" s="25"/>
      <c r="AA19" s="25">
        <v>5</v>
      </c>
      <c r="AB19" s="66"/>
    </row>
    <row r="20" ht="13" customHeight="1" spans="1:28">
      <c r="A20" s="93"/>
      <c r="B20" s="36" t="s">
        <v>115</v>
      </c>
      <c r="C20" s="24"/>
      <c r="D20" s="25">
        <v>0.007</v>
      </c>
      <c r="E20" s="25"/>
      <c r="F20" s="25"/>
      <c r="G20" s="86"/>
      <c r="H20" s="8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>
        <v>0.0446</v>
      </c>
      <c r="X20" s="25"/>
      <c r="Y20" s="25"/>
      <c r="Z20" s="25"/>
      <c r="AA20" s="25"/>
      <c r="AB20" s="66"/>
    </row>
    <row r="21" ht="12" customHeight="1" spans="1:28">
      <c r="A21" s="93"/>
      <c r="B21" s="36" t="s">
        <v>73</v>
      </c>
      <c r="C21" s="24"/>
      <c r="D21" s="25"/>
      <c r="E21" s="25">
        <v>0.0083</v>
      </c>
      <c r="F21" s="25"/>
      <c r="G21" s="86"/>
      <c r="H21" s="86"/>
      <c r="I21" s="25"/>
      <c r="J21" s="25"/>
      <c r="K21" s="25"/>
      <c r="L21" s="25"/>
      <c r="M21" s="25">
        <v>0.01735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66"/>
    </row>
    <row r="22" spans="1:28">
      <c r="A22" s="93"/>
      <c r="B22" s="26" t="s">
        <v>42</v>
      </c>
      <c r="C22" s="24"/>
      <c r="D22" s="25"/>
      <c r="E22" s="25"/>
      <c r="F22" s="25"/>
      <c r="G22" s="86"/>
      <c r="H22" s="86"/>
      <c r="I22" s="25"/>
      <c r="J22" s="25">
        <v>0.048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66"/>
    </row>
    <row r="23" ht="13.95" spans="1:28">
      <c r="A23" s="94"/>
      <c r="B23" s="38"/>
      <c r="C23" s="29"/>
      <c r="D23" s="30"/>
      <c r="E23" s="30"/>
      <c r="F23" s="30"/>
      <c r="G23" s="88"/>
      <c r="H23" s="8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66"/>
    </row>
    <row r="24" spans="1:28">
      <c r="A24" s="93" t="s">
        <v>43</v>
      </c>
      <c r="B24" s="19" t="s">
        <v>116</v>
      </c>
      <c r="C24" s="24">
        <v>0.05533</v>
      </c>
      <c r="D24" s="25"/>
      <c r="E24" s="25">
        <v>0.0053</v>
      </c>
      <c r="F24" s="25"/>
      <c r="G24" s="86"/>
      <c r="H24" s="86"/>
      <c r="I24" s="25"/>
      <c r="J24" s="25"/>
      <c r="K24" s="25"/>
      <c r="L24" s="25"/>
      <c r="M24" s="25"/>
      <c r="N24" s="25"/>
      <c r="O24" s="25"/>
      <c r="P24" s="25"/>
      <c r="Q24" s="25"/>
      <c r="R24" s="25">
        <v>0.006</v>
      </c>
      <c r="S24" s="25"/>
      <c r="T24" s="25"/>
      <c r="U24" s="25">
        <v>0.03</v>
      </c>
      <c r="V24" s="25"/>
      <c r="W24" s="25"/>
      <c r="X24" s="25">
        <v>0.0063</v>
      </c>
      <c r="Y24" s="25"/>
      <c r="Z24" s="25"/>
      <c r="AA24" s="25">
        <v>12</v>
      </c>
      <c r="AB24" s="66"/>
    </row>
    <row r="25" spans="1:28">
      <c r="A25" s="93"/>
      <c r="B25" s="23" t="s">
        <v>45</v>
      </c>
      <c r="C25" s="24"/>
      <c r="D25" s="25"/>
      <c r="E25" s="25">
        <v>0.00731</v>
      </c>
      <c r="F25" s="25"/>
      <c r="G25" s="86">
        <v>0.0006</v>
      </c>
      <c r="H25" s="8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66"/>
    </row>
    <row r="26" spans="1:28">
      <c r="A26" s="93"/>
      <c r="B26" s="95" t="s">
        <v>117</v>
      </c>
      <c r="C26" s="31"/>
      <c r="D26" s="32"/>
      <c r="E26" s="32">
        <v>0.007</v>
      </c>
      <c r="F26" s="32"/>
      <c r="G26" s="91"/>
      <c r="H26" s="91"/>
      <c r="I26" s="32"/>
      <c r="J26" s="32"/>
      <c r="K26" s="32"/>
      <c r="L26" s="32">
        <v>0.0146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>
        <v>0.00414</v>
      </c>
      <c r="AA26" s="32"/>
      <c r="AB26" s="66"/>
    </row>
    <row r="27" ht="13.95" spans="1:28">
      <c r="A27" s="93"/>
      <c r="B27" s="38"/>
      <c r="C27" s="31"/>
      <c r="D27" s="32"/>
      <c r="E27" s="32"/>
      <c r="F27" s="32"/>
      <c r="G27" s="91"/>
      <c r="H27" s="9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>
        <v>1</v>
      </c>
      <c r="Z27" s="32"/>
      <c r="AA27" s="32"/>
      <c r="AB27" s="69"/>
    </row>
    <row r="28" ht="15.6" spans="1:28">
      <c r="A28" s="39" t="s">
        <v>47</v>
      </c>
      <c r="B28" s="40"/>
      <c r="C28" s="20">
        <f t="shared" ref="C28:AA28" si="0">SUM(C9:C27)</f>
        <v>0.19833</v>
      </c>
      <c r="D28" s="21">
        <f t="shared" si="0"/>
        <v>0.0172</v>
      </c>
      <c r="E28" s="21">
        <f t="shared" si="0"/>
        <v>0.03991</v>
      </c>
      <c r="F28" s="21">
        <f t="shared" si="0"/>
        <v>0.0244</v>
      </c>
      <c r="G28" s="84">
        <f t="shared" si="0"/>
        <v>0.00114</v>
      </c>
      <c r="H28" s="84">
        <f t="shared" si="0"/>
        <v>0.024</v>
      </c>
      <c r="I28" s="21">
        <f t="shared" si="0"/>
        <v>0.0384</v>
      </c>
      <c r="J28" s="21">
        <f t="shared" si="0"/>
        <v>0.048</v>
      </c>
      <c r="K28" s="21">
        <f t="shared" si="0"/>
        <v>0.013</v>
      </c>
      <c r="L28" s="21">
        <f t="shared" si="0"/>
        <v>0.0146</v>
      </c>
      <c r="M28" s="21">
        <f t="shared" si="0"/>
        <v>0.01735</v>
      </c>
      <c r="N28" s="21">
        <f t="shared" si="0"/>
        <v>0.17355</v>
      </c>
      <c r="O28" s="21">
        <f t="shared" si="0"/>
        <v>0.0233</v>
      </c>
      <c r="P28" s="21">
        <f t="shared" si="0"/>
        <v>0.0244</v>
      </c>
      <c r="Q28" s="21">
        <f t="shared" si="0"/>
        <v>0.0839</v>
      </c>
      <c r="R28" s="21">
        <f t="shared" si="0"/>
        <v>0.0125</v>
      </c>
      <c r="S28" s="21">
        <f t="shared" si="0"/>
        <v>0.06</v>
      </c>
      <c r="T28" s="21">
        <f t="shared" si="0"/>
        <v>0.1041</v>
      </c>
      <c r="U28" s="21">
        <f t="shared" si="0"/>
        <v>0.03</v>
      </c>
      <c r="V28" s="21">
        <f t="shared" si="0"/>
        <v>0.0105</v>
      </c>
      <c r="W28" s="21">
        <f t="shared" si="0"/>
        <v>0.0446</v>
      </c>
      <c r="X28" s="21">
        <f t="shared" si="0"/>
        <v>0.0063</v>
      </c>
      <c r="Y28" s="21">
        <f t="shared" si="0"/>
        <v>1</v>
      </c>
      <c r="Z28" s="21">
        <f t="shared" si="0"/>
        <v>0.00414</v>
      </c>
      <c r="AA28" s="21">
        <f t="shared" si="0"/>
        <v>17</v>
      </c>
      <c r="AB28" s="97"/>
    </row>
    <row r="29" ht="15.6" hidden="1" spans="1:28">
      <c r="A29" s="41" t="s">
        <v>48</v>
      </c>
      <c r="B29" s="42"/>
      <c r="C29" s="43">
        <f>121*C28</f>
        <v>23.99793</v>
      </c>
      <c r="D29" s="43">
        <f t="shared" ref="D29:AB29" si="1">121*D28</f>
        <v>2.0812</v>
      </c>
      <c r="E29" s="43">
        <f t="shared" si="1"/>
        <v>4.82911</v>
      </c>
      <c r="F29" s="43">
        <f t="shared" si="1"/>
        <v>2.9524</v>
      </c>
      <c r="G29" s="43">
        <f t="shared" si="1"/>
        <v>0.13794</v>
      </c>
      <c r="H29" s="43">
        <f t="shared" si="1"/>
        <v>2.904</v>
      </c>
      <c r="I29" s="43">
        <f t="shared" si="1"/>
        <v>4.6464</v>
      </c>
      <c r="J29" s="43">
        <f t="shared" si="1"/>
        <v>5.808</v>
      </c>
      <c r="K29" s="43">
        <f t="shared" si="1"/>
        <v>1.573</v>
      </c>
      <c r="L29" s="43">
        <f t="shared" si="1"/>
        <v>1.7666</v>
      </c>
      <c r="M29" s="43">
        <f t="shared" si="1"/>
        <v>2.09935</v>
      </c>
      <c r="N29" s="43">
        <f t="shared" si="1"/>
        <v>20.99955</v>
      </c>
      <c r="O29" s="43">
        <f t="shared" si="1"/>
        <v>2.8193</v>
      </c>
      <c r="P29" s="43">
        <f t="shared" si="1"/>
        <v>2.9524</v>
      </c>
      <c r="Q29" s="43">
        <f t="shared" si="1"/>
        <v>10.1519</v>
      </c>
      <c r="R29" s="43">
        <f t="shared" si="1"/>
        <v>1.5125</v>
      </c>
      <c r="S29" s="43">
        <f t="shared" si="1"/>
        <v>7.26</v>
      </c>
      <c r="T29" s="43">
        <f t="shared" si="1"/>
        <v>12.5961</v>
      </c>
      <c r="U29" s="43">
        <f t="shared" si="1"/>
        <v>3.63</v>
      </c>
      <c r="V29" s="43">
        <f t="shared" si="1"/>
        <v>1.2705</v>
      </c>
      <c r="W29" s="43">
        <f t="shared" si="1"/>
        <v>5.3966</v>
      </c>
      <c r="X29" s="43">
        <f t="shared" si="1"/>
        <v>0.7623</v>
      </c>
      <c r="Y29" s="43">
        <v>1</v>
      </c>
      <c r="Z29" s="43">
        <v>0.4</v>
      </c>
      <c r="AA29" s="43">
        <v>17</v>
      </c>
      <c r="AB29" s="98"/>
    </row>
    <row r="30" ht="15.6" spans="1:28">
      <c r="A30" s="41" t="s">
        <v>48</v>
      </c>
      <c r="B30" s="42"/>
      <c r="C30" s="44">
        <f t="shared" ref="C30:X30" si="2">ROUND(C29,2)</f>
        <v>24</v>
      </c>
      <c r="D30" s="45">
        <f t="shared" si="2"/>
        <v>2.08</v>
      </c>
      <c r="E30" s="45">
        <f t="shared" si="2"/>
        <v>4.83</v>
      </c>
      <c r="F30" s="45">
        <f t="shared" si="2"/>
        <v>2.95</v>
      </c>
      <c r="G30" s="45">
        <f t="shared" si="2"/>
        <v>0.14</v>
      </c>
      <c r="H30" s="45">
        <f t="shared" si="2"/>
        <v>2.9</v>
      </c>
      <c r="I30" s="45">
        <f t="shared" si="2"/>
        <v>4.65</v>
      </c>
      <c r="J30" s="45">
        <f t="shared" si="2"/>
        <v>5.81</v>
      </c>
      <c r="K30" s="45">
        <f t="shared" si="2"/>
        <v>1.57</v>
      </c>
      <c r="L30" s="45">
        <f t="shared" si="2"/>
        <v>1.77</v>
      </c>
      <c r="M30" s="45">
        <f t="shared" si="2"/>
        <v>2.1</v>
      </c>
      <c r="N30" s="57">
        <f t="shared" si="2"/>
        <v>21</v>
      </c>
      <c r="O30" s="57">
        <f t="shared" si="2"/>
        <v>2.82</v>
      </c>
      <c r="P30" s="57">
        <f t="shared" si="2"/>
        <v>2.95</v>
      </c>
      <c r="Q30" s="57">
        <f t="shared" si="2"/>
        <v>10.15</v>
      </c>
      <c r="R30" s="57">
        <f t="shared" si="2"/>
        <v>1.51</v>
      </c>
      <c r="S30" s="57">
        <f t="shared" si="2"/>
        <v>7.26</v>
      </c>
      <c r="T30" s="57">
        <f t="shared" si="2"/>
        <v>12.6</v>
      </c>
      <c r="U30" s="57">
        <f t="shared" si="2"/>
        <v>3.63</v>
      </c>
      <c r="V30" s="57">
        <f t="shared" si="2"/>
        <v>1.27</v>
      </c>
      <c r="W30" s="57">
        <f t="shared" si="2"/>
        <v>5.4</v>
      </c>
      <c r="X30" s="57">
        <f t="shared" si="2"/>
        <v>0.76</v>
      </c>
      <c r="Y30" s="57">
        <v>1</v>
      </c>
      <c r="Z30" s="57">
        <f>ROUND(Z29,2)</f>
        <v>0.4</v>
      </c>
      <c r="AA30" s="57">
        <v>17</v>
      </c>
      <c r="AB30" s="99"/>
    </row>
    <row r="31" ht="15.6" spans="1:28">
      <c r="A31" s="41" t="s">
        <v>49</v>
      </c>
      <c r="B31" s="42"/>
      <c r="C31" s="44">
        <v>80</v>
      </c>
      <c r="D31" s="46">
        <v>800</v>
      </c>
      <c r="E31" s="46">
        <v>92</v>
      </c>
      <c r="F31" s="45">
        <v>72</v>
      </c>
      <c r="G31" s="46">
        <v>1400</v>
      </c>
      <c r="H31" s="45">
        <v>430</v>
      </c>
      <c r="I31" s="46">
        <v>62.37</v>
      </c>
      <c r="J31" s="46">
        <v>39.5</v>
      </c>
      <c r="K31" s="45">
        <v>600</v>
      </c>
      <c r="L31" s="45">
        <v>330</v>
      </c>
      <c r="M31" s="45">
        <v>220</v>
      </c>
      <c r="N31" s="57">
        <v>120</v>
      </c>
      <c r="O31" s="45">
        <v>45</v>
      </c>
      <c r="P31" s="57">
        <v>80</v>
      </c>
      <c r="Q31" s="57">
        <v>130</v>
      </c>
      <c r="R31" s="57">
        <v>220</v>
      </c>
      <c r="S31" s="45">
        <v>48</v>
      </c>
      <c r="T31" s="45">
        <v>240</v>
      </c>
      <c r="U31" s="57">
        <v>120</v>
      </c>
      <c r="V31" s="57">
        <v>444</v>
      </c>
      <c r="W31" s="57">
        <v>130</v>
      </c>
      <c r="X31" s="57">
        <v>96</v>
      </c>
      <c r="Y31" s="57">
        <v>13</v>
      </c>
      <c r="Z31" s="57">
        <v>66</v>
      </c>
      <c r="AA31" s="57">
        <v>8</v>
      </c>
      <c r="AB31" s="99"/>
    </row>
    <row r="32" ht="16.35" spans="1:28">
      <c r="A32" s="47" t="s">
        <v>50</v>
      </c>
      <c r="B32" s="48"/>
      <c r="C32" s="49">
        <f>C31*C30</f>
        <v>1920</v>
      </c>
      <c r="D32" s="49">
        <f t="shared" ref="D32:AA32" si="3">D31*D30</f>
        <v>1664</v>
      </c>
      <c r="E32" s="49">
        <f t="shared" si="3"/>
        <v>444.36</v>
      </c>
      <c r="F32" s="49">
        <f t="shared" si="3"/>
        <v>212.4</v>
      </c>
      <c r="G32" s="49">
        <f t="shared" si="3"/>
        <v>196</v>
      </c>
      <c r="H32" s="49">
        <f t="shared" si="3"/>
        <v>1247</v>
      </c>
      <c r="I32" s="49">
        <f t="shared" si="3"/>
        <v>290.0205</v>
      </c>
      <c r="J32" s="49">
        <f t="shared" si="3"/>
        <v>229.495</v>
      </c>
      <c r="K32" s="49">
        <f t="shared" si="3"/>
        <v>942</v>
      </c>
      <c r="L32" s="49">
        <f t="shared" si="3"/>
        <v>584.1</v>
      </c>
      <c r="M32" s="49">
        <f t="shared" si="3"/>
        <v>462</v>
      </c>
      <c r="N32" s="49">
        <f t="shared" si="3"/>
        <v>2520</v>
      </c>
      <c r="O32" s="49">
        <f t="shared" si="3"/>
        <v>126.9</v>
      </c>
      <c r="P32" s="49">
        <f t="shared" si="3"/>
        <v>236</v>
      </c>
      <c r="Q32" s="49">
        <f t="shared" si="3"/>
        <v>1319.5</v>
      </c>
      <c r="R32" s="49">
        <f t="shared" si="3"/>
        <v>332.2</v>
      </c>
      <c r="S32" s="49">
        <f t="shared" si="3"/>
        <v>348.48</v>
      </c>
      <c r="T32" s="49">
        <f t="shared" si="3"/>
        <v>3024</v>
      </c>
      <c r="U32" s="49">
        <f t="shared" si="3"/>
        <v>435.6</v>
      </c>
      <c r="V32" s="49">
        <f t="shared" si="3"/>
        <v>563.88</v>
      </c>
      <c r="W32" s="49">
        <f t="shared" si="3"/>
        <v>702</v>
      </c>
      <c r="X32" s="49">
        <f t="shared" si="3"/>
        <v>72.96</v>
      </c>
      <c r="Y32" s="49">
        <f t="shared" si="3"/>
        <v>13</v>
      </c>
      <c r="Z32" s="49">
        <f t="shared" si="3"/>
        <v>26.4</v>
      </c>
      <c r="AA32" s="49">
        <f t="shared" si="3"/>
        <v>136</v>
      </c>
      <c r="AB32" s="49">
        <f>SUM(C32:AA32)</f>
        <v>18048.2955</v>
      </c>
    </row>
    <row r="33" ht="15.6" spans="1:28">
      <c r="A33" s="50"/>
      <c r="B33" s="50"/>
      <c r="C33" s="74"/>
      <c r="D33" s="74"/>
      <c r="E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>
        <f>AB32/AB2</f>
        <v>149.159466942149</v>
      </c>
    </row>
    <row r="34" customFormat="1" ht="27" customHeight="1" spans="2:11">
      <c r="B34" s="52" t="s">
        <v>51</v>
      </c>
      <c r="K34" s="74"/>
    </row>
    <row r="35" customFormat="1" ht="27" customHeight="1" spans="2:11">
      <c r="B35" s="52" t="s">
        <v>52</v>
      </c>
      <c r="K35" s="74"/>
    </row>
    <row r="36" customFormat="1" ht="27" customHeight="1" spans="2:2">
      <c r="B36" s="52" t="s">
        <v>53</v>
      </c>
    </row>
  </sheetData>
  <mergeCells count="40">
    <mergeCell ref="A1:AB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3"/>
    <mergeCell ref="A24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B9:AB27"/>
  </mergeCells>
  <pageMargins left="0.0784722222222222" right="0.196527777777778" top="1.05069444444444" bottom="1.05069444444444" header="0.708333333333333" footer="0.786805555555556"/>
  <pageSetup paperSize="9" scale="72" orientation="landscape" useFirstPageNumber="1" horizontalDpi="300" verticalDpi="3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Y36"/>
  <sheetViews>
    <sheetView workbookViewId="0">
      <pane ySplit="7" topLeftCell="A11" activePane="bottomLeft" state="frozen"/>
      <selection/>
      <selection pane="bottomLeft" activeCell="F15" sqref="F15"/>
    </sheetView>
  </sheetViews>
  <sheetFormatPr defaultColWidth="11.537037037037" defaultRowHeight="13.2"/>
  <cols>
    <col min="1" max="1" width="6.33333333333333" customWidth="1"/>
    <col min="2" max="2" width="29.5555555555556" customWidth="1"/>
    <col min="3" max="3" width="7.11111111111111" customWidth="1"/>
    <col min="4" max="4" width="7" customWidth="1"/>
    <col min="5" max="5" width="6.55555555555556" customWidth="1"/>
    <col min="6" max="7" width="6" customWidth="1"/>
    <col min="8" max="8" width="7.22222222222222" customWidth="1"/>
    <col min="9" max="9" width="6.11111111111111" customWidth="1"/>
    <col min="10" max="10" width="6.22222222222222" customWidth="1"/>
    <col min="11" max="11" width="6.33333333333333" customWidth="1"/>
    <col min="12" max="12" width="6.22222222222222" customWidth="1"/>
    <col min="13" max="13" width="7.22222222222222" customWidth="1"/>
    <col min="14" max="14" width="6.55555555555556" customWidth="1"/>
    <col min="15" max="15" width="5.66666666666667" customWidth="1"/>
    <col min="16" max="16" width="6.55555555555556" customWidth="1"/>
    <col min="17" max="17" width="7.11111111111111" customWidth="1"/>
    <col min="18" max="18" width="7" customWidth="1"/>
    <col min="19" max="19" width="7.33333333333333" customWidth="1"/>
    <col min="20" max="20" width="7" customWidth="1"/>
    <col min="21" max="21" width="7.11111111111111" customWidth="1"/>
    <col min="22" max="22" width="5.55555555555556" customWidth="1"/>
    <col min="23" max="23" width="6.11111111111111" customWidth="1"/>
    <col min="24" max="24" width="5.22222222222222" customWidth="1"/>
    <col min="25" max="25" width="8.22222222222222" customWidth="1"/>
  </cols>
  <sheetData>
    <row r="1" s="1" customFormat="1" ht="22" customHeight="1" spans="1:1">
      <c r="A1" s="1" t="s">
        <v>0</v>
      </c>
    </row>
    <row r="2" customHeight="1" spans="1:25">
      <c r="A2" s="2"/>
      <c r="B2" s="100" t="s">
        <v>163</v>
      </c>
      <c r="C2" s="5" t="s">
        <v>2</v>
      </c>
      <c r="D2" s="5" t="s">
        <v>3</v>
      </c>
      <c r="E2" s="5" t="s">
        <v>4</v>
      </c>
      <c r="F2" s="101" t="s">
        <v>20</v>
      </c>
      <c r="G2" s="101" t="s">
        <v>6</v>
      </c>
      <c r="H2" s="5" t="s">
        <v>7</v>
      </c>
      <c r="I2" s="5" t="s">
        <v>5</v>
      </c>
      <c r="J2" s="5" t="s">
        <v>9</v>
      </c>
      <c r="K2" s="5" t="s">
        <v>10</v>
      </c>
      <c r="L2" s="5" t="s">
        <v>24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164</v>
      </c>
      <c r="R2" s="5" t="s">
        <v>165</v>
      </c>
      <c r="S2" s="5" t="s">
        <v>25</v>
      </c>
      <c r="T2" s="5" t="s">
        <v>80</v>
      </c>
      <c r="U2" s="5" t="s">
        <v>59</v>
      </c>
      <c r="V2" s="5" t="s">
        <v>121</v>
      </c>
      <c r="W2" s="5" t="s">
        <v>63</v>
      </c>
      <c r="X2" s="113" t="s">
        <v>29</v>
      </c>
      <c r="Y2" s="120">
        <v>108</v>
      </c>
    </row>
    <row r="3" spans="1:25">
      <c r="A3" s="6"/>
      <c r="B3" s="102"/>
      <c r="C3" s="9"/>
      <c r="D3" s="9"/>
      <c r="E3" s="9"/>
      <c r="F3" s="103"/>
      <c r="G3" s="103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14"/>
      <c r="Y3" s="121"/>
    </row>
    <row r="4" spans="1:25">
      <c r="A4" s="6"/>
      <c r="B4" s="102"/>
      <c r="C4" s="9"/>
      <c r="D4" s="9"/>
      <c r="E4" s="9"/>
      <c r="F4" s="103"/>
      <c r="G4" s="103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14"/>
      <c r="Y4" s="121"/>
    </row>
    <row r="5" ht="12" customHeight="1" spans="1:25">
      <c r="A5" s="6"/>
      <c r="B5" s="102"/>
      <c r="C5" s="9"/>
      <c r="D5" s="9"/>
      <c r="E5" s="9"/>
      <c r="F5" s="103"/>
      <c r="G5" s="103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14"/>
      <c r="Y5" s="121"/>
    </row>
    <row r="6" spans="1:25">
      <c r="A6" s="6"/>
      <c r="B6" s="102"/>
      <c r="C6" s="9"/>
      <c r="D6" s="9"/>
      <c r="E6" s="9"/>
      <c r="F6" s="103"/>
      <c r="G6" s="103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14"/>
      <c r="Y6" s="121"/>
    </row>
    <row r="7" ht="28" customHeight="1" spans="1:25">
      <c r="A7" s="10"/>
      <c r="B7" s="104"/>
      <c r="C7" s="13"/>
      <c r="D7" s="13"/>
      <c r="E7" s="13"/>
      <c r="F7" s="105"/>
      <c r="G7" s="105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15"/>
      <c r="Y7" s="122"/>
    </row>
    <row r="8" ht="16" customHeight="1" spans="1:25">
      <c r="A8" s="14"/>
      <c r="B8" s="106"/>
      <c r="C8" s="107">
        <v>1</v>
      </c>
      <c r="D8" s="107">
        <v>2</v>
      </c>
      <c r="E8" s="107">
        <v>3</v>
      </c>
      <c r="F8" s="107">
        <v>4</v>
      </c>
      <c r="G8" s="107">
        <v>5</v>
      </c>
      <c r="H8" s="107">
        <v>6</v>
      </c>
      <c r="I8" s="107">
        <v>7</v>
      </c>
      <c r="J8" s="107">
        <v>8</v>
      </c>
      <c r="K8" s="107">
        <v>9</v>
      </c>
      <c r="L8" s="107">
        <v>10</v>
      </c>
      <c r="M8" s="107">
        <v>11</v>
      </c>
      <c r="N8" s="107">
        <v>12</v>
      </c>
      <c r="O8" s="107">
        <v>13</v>
      </c>
      <c r="P8" s="107">
        <v>14</v>
      </c>
      <c r="Q8" s="107">
        <v>15</v>
      </c>
      <c r="R8" s="107">
        <v>16</v>
      </c>
      <c r="S8" s="107">
        <v>17</v>
      </c>
      <c r="T8" s="107">
        <v>18</v>
      </c>
      <c r="U8" s="107">
        <v>19</v>
      </c>
      <c r="V8" s="107">
        <v>20</v>
      </c>
      <c r="W8" s="107">
        <v>21</v>
      </c>
      <c r="X8" s="107">
        <v>22</v>
      </c>
      <c r="Y8" s="15" t="s">
        <v>30</v>
      </c>
    </row>
    <row r="9" spans="1:25">
      <c r="A9" s="83" t="s">
        <v>31</v>
      </c>
      <c r="B9" s="19" t="s">
        <v>111</v>
      </c>
      <c r="C9" s="20">
        <v>0.1574</v>
      </c>
      <c r="D9" s="21"/>
      <c r="E9" s="21">
        <v>0.006</v>
      </c>
      <c r="F9" s="21">
        <v>0.026</v>
      </c>
      <c r="G9" s="21"/>
      <c r="H9" s="84"/>
      <c r="I9" s="84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116"/>
      <c r="V9" s="116"/>
      <c r="W9" s="116"/>
      <c r="X9" s="116"/>
      <c r="Y9" s="64" t="s">
        <v>134</v>
      </c>
    </row>
    <row r="10" spans="1:25">
      <c r="A10" s="85"/>
      <c r="B10" s="23" t="s">
        <v>122</v>
      </c>
      <c r="C10" s="24"/>
      <c r="D10" s="25"/>
      <c r="E10" s="25">
        <v>0.008</v>
      </c>
      <c r="F10" s="25"/>
      <c r="G10" s="25"/>
      <c r="H10" s="86">
        <v>0.0006</v>
      </c>
      <c r="I10" s="86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117"/>
      <c r="V10" s="117"/>
      <c r="W10" s="117"/>
      <c r="X10" s="117"/>
      <c r="Y10" s="66"/>
    </row>
    <row r="11" spans="1:25">
      <c r="A11" s="85"/>
      <c r="B11" s="26" t="s">
        <v>35</v>
      </c>
      <c r="C11" s="24"/>
      <c r="D11" s="25">
        <v>0.0112</v>
      </c>
      <c r="E11" s="25"/>
      <c r="F11" s="25"/>
      <c r="G11" s="25"/>
      <c r="H11" s="86"/>
      <c r="I11" s="86"/>
      <c r="J11" s="25">
        <v>0.0324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117"/>
      <c r="V11" s="117"/>
      <c r="W11" s="117"/>
      <c r="X11" s="117"/>
      <c r="Y11" s="66"/>
    </row>
    <row r="12" spans="1:25">
      <c r="A12" s="85"/>
      <c r="B12" s="23"/>
      <c r="C12" s="24"/>
      <c r="D12" s="25"/>
      <c r="E12" s="25"/>
      <c r="F12" s="25"/>
      <c r="G12" s="25"/>
      <c r="H12" s="86"/>
      <c r="I12" s="86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117"/>
      <c r="V12" s="117"/>
      <c r="W12" s="117"/>
      <c r="X12" s="117"/>
      <c r="Y12" s="66"/>
    </row>
    <row r="13" ht="13.95" spans="1:25">
      <c r="A13" s="87"/>
      <c r="B13" s="28"/>
      <c r="C13" s="29"/>
      <c r="D13" s="30"/>
      <c r="E13" s="30"/>
      <c r="F13" s="30"/>
      <c r="G13" s="30"/>
      <c r="H13" s="88"/>
      <c r="I13" s="88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118"/>
      <c r="V13" s="118"/>
      <c r="W13" s="118"/>
      <c r="X13" s="118"/>
      <c r="Y13" s="66"/>
    </row>
    <row r="14" spans="1:25">
      <c r="A14" s="83" t="s">
        <v>36</v>
      </c>
      <c r="B14" s="19" t="s">
        <v>80</v>
      </c>
      <c r="C14" s="20"/>
      <c r="D14" s="21"/>
      <c r="E14" s="21"/>
      <c r="F14" s="21"/>
      <c r="G14" s="21"/>
      <c r="H14" s="84"/>
      <c r="I14" s="84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>
        <v>0.1166</v>
      </c>
      <c r="U14" s="116"/>
      <c r="V14" s="116"/>
      <c r="W14" s="116"/>
      <c r="X14" s="116"/>
      <c r="Y14" s="66"/>
    </row>
    <row r="15" spans="1:25">
      <c r="A15" s="85"/>
      <c r="B15" s="23"/>
      <c r="C15" s="24"/>
      <c r="D15" s="25"/>
      <c r="E15" s="25"/>
      <c r="F15" s="25"/>
      <c r="G15" s="25"/>
      <c r="H15" s="86"/>
      <c r="I15" s="86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117"/>
      <c r="V15" s="117"/>
      <c r="W15" s="117"/>
      <c r="X15" s="117"/>
      <c r="Y15" s="66"/>
    </row>
    <row r="16" spans="1:25">
      <c r="A16" s="85"/>
      <c r="B16" s="23"/>
      <c r="C16" s="24"/>
      <c r="D16" s="25"/>
      <c r="E16" s="25"/>
      <c r="F16" s="25"/>
      <c r="G16" s="25"/>
      <c r="H16" s="86"/>
      <c r="I16" s="86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117"/>
      <c r="V16" s="117"/>
      <c r="W16" s="117"/>
      <c r="X16" s="117"/>
      <c r="Y16" s="66"/>
    </row>
    <row r="17" ht="13.95" spans="1:25">
      <c r="A17" s="89"/>
      <c r="B17" s="90"/>
      <c r="C17" s="31"/>
      <c r="D17" s="32"/>
      <c r="E17" s="32"/>
      <c r="F17" s="32"/>
      <c r="G17" s="32"/>
      <c r="H17" s="91"/>
      <c r="I17" s="91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119"/>
      <c r="V17" s="119"/>
      <c r="W17" s="119"/>
      <c r="X17" s="119"/>
      <c r="Y17" s="66"/>
    </row>
    <row r="18" spans="1:25">
      <c r="A18" s="92" t="s">
        <v>37</v>
      </c>
      <c r="B18" s="34" t="s">
        <v>166</v>
      </c>
      <c r="C18" s="20"/>
      <c r="D18" s="21"/>
      <c r="E18" s="21"/>
      <c r="F18" s="21"/>
      <c r="G18" s="21"/>
      <c r="H18" s="84"/>
      <c r="I18" s="84"/>
      <c r="J18" s="21"/>
      <c r="K18" s="21"/>
      <c r="L18" s="21"/>
      <c r="M18" s="21">
        <v>0.08843</v>
      </c>
      <c r="N18" s="21">
        <v>0.0114</v>
      </c>
      <c r="O18" s="21">
        <v>0.0113</v>
      </c>
      <c r="P18" s="21">
        <v>0.0021</v>
      </c>
      <c r="Q18" s="21">
        <v>0.0351</v>
      </c>
      <c r="R18" s="21"/>
      <c r="S18" s="21">
        <v>0.0058</v>
      </c>
      <c r="T18" s="21"/>
      <c r="U18" s="116">
        <v>0.0725</v>
      </c>
      <c r="V18" s="116">
        <v>0.005</v>
      </c>
      <c r="W18" s="116"/>
      <c r="X18" s="116"/>
      <c r="Y18" s="66"/>
    </row>
    <row r="19" spans="1:25">
      <c r="A19" s="93"/>
      <c r="B19" s="36" t="s">
        <v>167</v>
      </c>
      <c r="C19" s="24"/>
      <c r="D19" s="25">
        <v>0.0103</v>
      </c>
      <c r="E19" s="25"/>
      <c r="F19" s="25"/>
      <c r="G19" s="25"/>
      <c r="H19" s="86"/>
      <c r="I19" s="86"/>
      <c r="J19" s="25"/>
      <c r="K19" s="25"/>
      <c r="L19" s="25"/>
      <c r="M19" s="25">
        <v>0.2009</v>
      </c>
      <c r="N19" s="25">
        <v>0.0102</v>
      </c>
      <c r="O19" s="25"/>
      <c r="P19" s="25"/>
      <c r="Q19" s="25"/>
      <c r="R19" s="25">
        <v>0.0276</v>
      </c>
      <c r="S19" s="25"/>
      <c r="T19" s="25"/>
      <c r="U19" s="117">
        <v>0.0616</v>
      </c>
      <c r="V19" s="117"/>
      <c r="W19" s="117">
        <v>11</v>
      </c>
      <c r="X19" s="117"/>
      <c r="Y19" s="66"/>
    </row>
    <row r="20" spans="1:25">
      <c r="A20" s="93"/>
      <c r="B20" s="108" t="s">
        <v>92</v>
      </c>
      <c r="C20" s="24"/>
      <c r="D20" s="25"/>
      <c r="E20" s="25">
        <v>0.008</v>
      </c>
      <c r="F20" s="25"/>
      <c r="G20" s="25"/>
      <c r="H20" s="86"/>
      <c r="I20" s="86"/>
      <c r="J20" s="25"/>
      <c r="K20" s="25"/>
      <c r="L20" s="25">
        <v>0.0182</v>
      </c>
      <c r="M20" s="25"/>
      <c r="N20" s="25"/>
      <c r="O20" s="25"/>
      <c r="P20" s="25"/>
      <c r="Q20" s="25"/>
      <c r="R20" s="25"/>
      <c r="S20" s="25"/>
      <c r="T20" s="25"/>
      <c r="U20" s="117"/>
      <c r="V20" s="117"/>
      <c r="W20" s="117"/>
      <c r="X20" s="117"/>
      <c r="Y20" s="66"/>
    </row>
    <row r="21" spans="1:25">
      <c r="A21" s="93"/>
      <c r="B21" s="26" t="s">
        <v>42</v>
      </c>
      <c r="C21" s="24"/>
      <c r="D21" s="25"/>
      <c r="E21" s="25"/>
      <c r="F21" s="25"/>
      <c r="G21" s="25"/>
      <c r="H21" s="86"/>
      <c r="I21" s="86"/>
      <c r="J21" s="25"/>
      <c r="K21" s="25">
        <v>0.048</v>
      </c>
      <c r="L21" s="25"/>
      <c r="M21" s="25"/>
      <c r="N21" s="25"/>
      <c r="O21" s="25"/>
      <c r="P21" s="25"/>
      <c r="Q21" s="25"/>
      <c r="R21" s="25"/>
      <c r="S21" s="25"/>
      <c r="T21" s="25"/>
      <c r="U21" s="117"/>
      <c r="V21" s="117"/>
      <c r="W21" s="117"/>
      <c r="X21" s="117"/>
      <c r="Y21" s="66"/>
    </row>
    <row r="22" ht="13.95" spans="1:25">
      <c r="A22" s="94"/>
      <c r="B22" s="38"/>
      <c r="C22" s="29"/>
      <c r="D22" s="30"/>
      <c r="E22" s="30"/>
      <c r="F22" s="30"/>
      <c r="G22" s="30"/>
      <c r="H22" s="88"/>
      <c r="I22" s="88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118"/>
      <c r="V22" s="118"/>
      <c r="W22" s="118"/>
      <c r="X22" s="118"/>
      <c r="Y22" s="66"/>
    </row>
    <row r="23" spans="1:25">
      <c r="A23" s="92" t="s">
        <v>43</v>
      </c>
      <c r="B23" s="19" t="s">
        <v>32</v>
      </c>
      <c r="C23" s="20"/>
      <c r="D23" s="21">
        <v>0.004</v>
      </c>
      <c r="E23" s="21">
        <v>0.004</v>
      </c>
      <c r="F23" s="21"/>
      <c r="G23" s="21">
        <v>0.0082</v>
      </c>
      <c r="H23" s="84"/>
      <c r="I23" s="21">
        <v>0.03333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116"/>
      <c r="V23" s="116"/>
      <c r="W23" s="116"/>
      <c r="X23" s="116"/>
      <c r="Y23" s="66"/>
    </row>
    <row r="24" spans="1:25">
      <c r="A24" s="93"/>
      <c r="B24" s="23" t="s">
        <v>122</v>
      </c>
      <c r="C24" s="24"/>
      <c r="D24" s="25"/>
      <c r="E24" s="25">
        <v>0.0074</v>
      </c>
      <c r="F24" s="25"/>
      <c r="G24" s="25"/>
      <c r="H24" s="86">
        <v>0.0006</v>
      </c>
      <c r="I24" s="86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117"/>
      <c r="V24" s="117"/>
      <c r="W24" s="117"/>
      <c r="X24" s="117"/>
      <c r="Y24" s="66"/>
    </row>
    <row r="25" spans="1:25">
      <c r="A25" s="93"/>
      <c r="B25" s="95"/>
      <c r="C25" s="109"/>
      <c r="D25" s="110"/>
      <c r="E25" s="110"/>
      <c r="F25" s="110"/>
      <c r="G25" s="110"/>
      <c r="H25" s="111"/>
      <c r="I25" s="111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119"/>
      <c r="V25" s="119"/>
      <c r="W25" s="119"/>
      <c r="X25" s="119"/>
      <c r="Y25" s="66"/>
    </row>
    <row r="26" spans="1:25">
      <c r="A26" s="93"/>
      <c r="B26" s="95"/>
      <c r="C26" s="109"/>
      <c r="D26" s="110"/>
      <c r="E26" s="110"/>
      <c r="F26" s="110"/>
      <c r="G26" s="110"/>
      <c r="H26" s="111"/>
      <c r="I26" s="111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119"/>
      <c r="V26" s="119"/>
      <c r="W26" s="119"/>
      <c r="X26" s="119">
        <v>1</v>
      </c>
      <c r="Y26" s="66"/>
    </row>
    <row r="27" ht="13.95" spans="1:25">
      <c r="A27" s="94"/>
      <c r="B27" s="28"/>
      <c r="C27" s="29"/>
      <c r="D27" s="30"/>
      <c r="E27" s="30"/>
      <c r="F27" s="30"/>
      <c r="G27" s="30"/>
      <c r="H27" s="88"/>
      <c r="I27" s="88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118"/>
      <c r="V27" s="118"/>
      <c r="W27" s="118"/>
      <c r="X27" s="118"/>
      <c r="Y27" s="69"/>
    </row>
    <row r="28" ht="15.6" spans="1:25">
      <c r="A28" s="39" t="s">
        <v>47</v>
      </c>
      <c r="B28" s="40"/>
      <c r="C28" s="20">
        <f t="shared" ref="C28:I28" si="0">SUM(C9:C27)</f>
        <v>0.1574</v>
      </c>
      <c r="D28" s="21">
        <f t="shared" si="0"/>
        <v>0.0255</v>
      </c>
      <c r="E28" s="21">
        <f t="shared" si="0"/>
        <v>0.0334</v>
      </c>
      <c r="F28" s="21">
        <f t="shared" si="0"/>
        <v>0.026</v>
      </c>
      <c r="G28" s="21">
        <f t="shared" si="0"/>
        <v>0.0082</v>
      </c>
      <c r="H28" s="84">
        <f t="shared" si="0"/>
        <v>0.0012</v>
      </c>
      <c r="I28" s="21">
        <f t="shared" si="0"/>
        <v>0.03333</v>
      </c>
      <c r="J28" s="21">
        <f t="shared" ref="J28:X28" si="1">SUM(J9:J27)</f>
        <v>0.0324</v>
      </c>
      <c r="K28" s="21">
        <f t="shared" si="1"/>
        <v>0.048</v>
      </c>
      <c r="L28" s="21">
        <f t="shared" si="1"/>
        <v>0.0182</v>
      </c>
      <c r="M28" s="21">
        <f t="shared" si="1"/>
        <v>0.28933</v>
      </c>
      <c r="N28" s="21">
        <f t="shared" si="1"/>
        <v>0.0216</v>
      </c>
      <c r="O28" s="21">
        <f t="shared" si="1"/>
        <v>0.0113</v>
      </c>
      <c r="P28" s="21">
        <f t="shared" si="1"/>
        <v>0.0021</v>
      </c>
      <c r="Q28" s="21">
        <f t="shared" si="1"/>
        <v>0.0351</v>
      </c>
      <c r="R28" s="21">
        <f t="shared" si="1"/>
        <v>0.0276</v>
      </c>
      <c r="S28" s="21">
        <f t="shared" si="1"/>
        <v>0.0058</v>
      </c>
      <c r="T28" s="21">
        <f t="shared" si="1"/>
        <v>0.1166</v>
      </c>
      <c r="U28" s="21">
        <f t="shared" si="1"/>
        <v>0.1341</v>
      </c>
      <c r="V28" s="21">
        <f t="shared" si="1"/>
        <v>0.005</v>
      </c>
      <c r="W28" s="21">
        <v>11</v>
      </c>
      <c r="X28" s="116">
        <v>1</v>
      </c>
      <c r="Y28" s="19"/>
    </row>
    <row r="29" ht="15.6" hidden="1" spans="1:25">
      <c r="A29" s="41" t="s">
        <v>48</v>
      </c>
      <c r="B29" s="42"/>
      <c r="C29" s="24">
        <f t="shared" ref="C29:I29" si="2">108*C28</f>
        <v>16.9992</v>
      </c>
      <c r="D29" s="24">
        <f t="shared" si="2"/>
        <v>2.754</v>
      </c>
      <c r="E29" s="24">
        <f t="shared" si="2"/>
        <v>3.6072</v>
      </c>
      <c r="F29" s="24">
        <f t="shared" si="2"/>
        <v>2.808</v>
      </c>
      <c r="G29" s="24">
        <f t="shared" si="2"/>
        <v>0.8856</v>
      </c>
      <c r="H29" s="24">
        <f t="shared" si="2"/>
        <v>0.1296</v>
      </c>
      <c r="I29" s="24">
        <f t="shared" si="2"/>
        <v>3.59964</v>
      </c>
      <c r="J29" s="24">
        <f t="shared" ref="J29:X29" si="3">108*J28</f>
        <v>3.4992</v>
      </c>
      <c r="K29" s="24">
        <f t="shared" si="3"/>
        <v>5.184</v>
      </c>
      <c r="L29" s="24">
        <f t="shared" si="3"/>
        <v>1.9656</v>
      </c>
      <c r="M29" s="24">
        <f t="shared" si="3"/>
        <v>31.24764</v>
      </c>
      <c r="N29" s="24">
        <f t="shared" si="3"/>
        <v>2.3328</v>
      </c>
      <c r="O29" s="24">
        <f t="shared" si="3"/>
        <v>1.2204</v>
      </c>
      <c r="P29" s="24">
        <f t="shared" si="3"/>
        <v>0.2268</v>
      </c>
      <c r="Q29" s="24">
        <f t="shared" si="3"/>
        <v>3.7908</v>
      </c>
      <c r="R29" s="24">
        <f t="shared" si="3"/>
        <v>2.9808</v>
      </c>
      <c r="S29" s="24">
        <f t="shared" si="3"/>
        <v>0.6264</v>
      </c>
      <c r="T29" s="24">
        <f t="shared" si="3"/>
        <v>12.5928</v>
      </c>
      <c r="U29" s="24">
        <f t="shared" si="3"/>
        <v>14.4828</v>
      </c>
      <c r="V29" s="24">
        <f t="shared" si="3"/>
        <v>0.54</v>
      </c>
      <c r="W29" s="24">
        <v>11</v>
      </c>
      <c r="X29" s="24">
        <v>1</v>
      </c>
      <c r="Y29" s="123"/>
    </row>
    <row r="30" ht="15.6" spans="1:25">
      <c r="A30" s="41" t="s">
        <v>48</v>
      </c>
      <c r="B30" s="42"/>
      <c r="C30" s="44">
        <f t="shared" ref="C30:I30" si="4">ROUND(C29,2)</f>
        <v>17</v>
      </c>
      <c r="D30" s="45">
        <f t="shared" si="4"/>
        <v>2.75</v>
      </c>
      <c r="E30" s="45">
        <f t="shared" si="4"/>
        <v>3.61</v>
      </c>
      <c r="F30" s="45">
        <f t="shared" si="4"/>
        <v>2.81</v>
      </c>
      <c r="G30" s="45">
        <f t="shared" si="4"/>
        <v>0.89</v>
      </c>
      <c r="H30" s="45">
        <f t="shared" si="4"/>
        <v>0.13</v>
      </c>
      <c r="I30" s="45">
        <f t="shared" si="4"/>
        <v>3.6</v>
      </c>
      <c r="J30" s="45">
        <f t="shared" ref="J30:X30" si="5">ROUND(J29,2)</f>
        <v>3.5</v>
      </c>
      <c r="K30" s="45">
        <f t="shared" si="5"/>
        <v>5.18</v>
      </c>
      <c r="L30" s="45">
        <f t="shared" si="5"/>
        <v>1.97</v>
      </c>
      <c r="M30" s="45">
        <f t="shared" si="5"/>
        <v>31.25</v>
      </c>
      <c r="N30" s="57">
        <f t="shared" si="5"/>
        <v>2.33</v>
      </c>
      <c r="O30" s="57">
        <f t="shared" si="5"/>
        <v>1.22</v>
      </c>
      <c r="P30" s="57">
        <f t="shared" si="5"/>
        <v>0.23</v>
      </c>
      <c r="Q30" s="57">
        <f t="shared" si="5"/>
        <v>3.79</v>
      </c>
      <c r="R30" s="57">
        <f t="shared" si="5"/>
        <v>2.98</v>
      </c>
      <c r="S30" s="57">
        <f t="shared" si="5"/>
        <v>0.63</v>
      </c>
      <c r="T30" s="57">
        <f t="shared" si="5"/>
        <v>12.59</v>
      </c>
      <c r="U30" s="57">
        <f t="shared" si="5"/>
        <v>14.48</v>
      </c>
      <c r="V30" s="57">
        <f t="shared" si="5"/>
        <v>0.54</v>
      </c>
      <c r="W30" s="57">
        <v>11</v>
      </c>
      <c r="X30" s="72">
        <v>1</v>
      </c>
      <c r="Y30" s="123"/>
    </row>
    <row r="31" ht="15.6" spans="1:25">
      <c r="A31" s="41" t="s">
        <v>49</v>
      </c>
      <c r="B31" s="42"/>
      <c r="C31" s="44">
        <v>80</v>
      </c>
      <c r="D31" s="46">
        <v>800</v>
      </c>
      <c r="E31" s="46">
        <v>92</v>
      </c>
      <c r="F31" s="45">
        <v>145</v>
      </c>
      <c r="G31" s="45">
        <v>570</v>
      </c>
      <c r="H31" s="46">
        <v>1400</v>
      </c>
      <c r="I31" s="45">
        <v>130</v>
      </c>
      <c r="J31" s="46">
        <v>62.37</v>
      </c>
      <c r="K31" s="46">
        <v>39.5</v>
      </c>
      <c r="L31" s="45">
        <v>220</v>
      </c>
      <c r="M31" s="45">
        <v>48</v>
      </c>
      <c r="N31" s="45">
        <v>45</v>
      </c>
      <c r="O31" s="57">
        <v>80</v>
      </c>
      <c r="P31" s="57">
        <v>220</v>
      </c>
      <c r="Q31" s="57">
        <v>250.526</v>
      </c>
      <c r="R31" s="57">
        <v>430</v>
      </c>
      <c r="S31" s="57">
        <v>444</v>
      </c>
      <c r="T31" s="57">
        <v>155.55</v>
      </c>
      <c r="U31" s="57">
        <v>240</v>
      </c>
      <c r="V31" s="57">
        <v>42</v>
      </c>
      <c r="W31" s="57">
        <v>8</v>
      </c>
      <c r="X31" s="72">
        <v>13</v>
      </c>
      <c r="Y31" s="71"/>
    </row>
    <row r="32" ht="16.35" spans="1:25">
      <c r="A32" s="47" t="s">
        <v>50</v>
      </c>
      <c r="B32" s="48"/>
      <c r="C32" s="112">
        <f t="shared" ref="C32:I32" si="6">C30*C31</f>
        <v>1360</v>
      </c>
      <c r="D32" s="112">
        <f t="shared" si="6"/>
        <v>2200</v>
      </c>
      <c r="E32" s="112">
        <f t="shared" si="6"/>
        <v>332.12</v>
      </c>
      <c r="F32" s="112">
        <f t="shared" si="6"/>
        <v>407.45</v>
      </c>
      <c r="G32" s="112">
        <f t="shared" si="6"/>
        <v>507.3</v>
      </c>
      <c r="H32" s="112">
        <f t="shared" si="6"/>
        <v>182</v>
      </c>
      <c r="I32" s="112">
        <f t="shared" si="6"/>
        <v>468</v>
      </c>
      <c r="J32" s="112">
        <f t="shared" ref="J32:Z32" si="7">J30*J31</f>
        <v>218.295</v>
      </c>
      <c r="K32" s="112">
        <f t="shared" si="7"/>
        <v>204.61</v>
      </c>
      <c r="L32" s="112">
        <f t="shared" si="7"/>
        <v>433.4</v>
      </c>
      <c r="M32" s="112">
        <f t="shared" si="7"/>
        <v>1500</v>
      </c>
      <c r="N32" s="49">
        <f t="shared" si="7"/>
        <v>104.85</v>
      </c>
      <c r="O32" s="49">
        <f t="shared" si="7"/>
        <v>97.6</v>
      </c>
      <c r="P32" s="49">
        <f t="shared" si="7"/>
        <v>50.6</v>
      </c>
      <c r="Q32" s="49">
        <v>952</v>
      </c>
      <c r="R32" s="49">
        <f t="shared" si="7"/>
        <v>1281.4</v>
      </c>
      <c r="S32" s="49">
        <f t="shared" si="7"/>
        <v>279.72</v>
      </c>
      <c r="T32" s="49">
        <v>1960</v>
      </c>
      <c r="U32" s="49">
        <f t="shared" si="7"/>
        <v>3475.2</v>
      </c>
      <c r="V32" s="49">
        <f t="shared" si="7"/>
        <v>22.68</v>
      </c>
      <c r="W32" s="49">
        <f t="shared" si="7"/>
        <v>88</v>
      </c>
      <c r="X32" s="49">
        <f t="shared" si="7"/>
        <v>13</v>
      </c>
      <c r="Y32" s="73">
        <f>SUM(C32:X32)</f>
        <v>16138.225</v>
      </c>
    </row>
    <row r="33" ht="15.6" spans="1:25">
      <c r="A33" s="50"/>
      <c r="B33" s="50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>
        <f>Y32/Y2</f>
        <v>149.428009259259</v>
      </c>
    </row>
    <row r="34" customFormat="1" ht="27" customHeight="1" spans="2:15">
      <c r="B34" s="52" t="s">
        <v>76</v>
      </c>
      <c r="O34" s="74"/>
    </row>
    <row r="35" customFormat="1" ht="27" customHeight="1" spans="2:15">
      <c r="B35" s="52" t="s">
        <v>77</v>
      </c>
      <c r="O35" s="74"/>
    </row>
    <row r="36" customFormat="1" ht="27" customHeight="1" spans="2:2">
      <c r="B36" s="52" t="s">
        <v>78</v>
      </c>
    </row>
  </sheetData>
  <mergeCells count="37">
    <mergeCell ref="A1:Y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2"/>
    <mergeCell ref="A23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Y9:Y27"/>
  </mergeCells>
  <pageMargins left="0.0784722222222222" right="0.196527777777778" top="1.05069444444444" bottom="1.05069444444444" header="0.708333333333333" footer="0.786805555555556"/>
  <pageSetup paperSize="9" scale="78" orientation="landscape" useFirstPageNumber="1" horizontalDpi="300" verticalDpi="3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X36"/>
  <sheetViews>
    <sheetView topLeftCell="B1" workbookViewId="0">
      <pane ySplit="7" topLeftCell="A17" activePane="bottomLeft" state="frozen"/>
      <selection/>
      <selection pane="bottomLeft" activeCell="G13" sqref="G13"/>
    </sheetView>
  </sheetViews>
  <sheetFormatPr defaultColWidth="11.537037037037" defaultRowHeight="13.2"/>
  <cols>
    <col min="1" max="1" width="6.33333333333333" customWidth="1"/>
    <col min="2" max="2" width="24.4444444444444" customWidth="1"/>
    <col min="3" max="3" width="7.55555555555556" customWidth="1"/>
    <col min="4" max="4" width="7.22222222222222" customWidth="1"/>
    <col min="5" max="5" width="6.33333333333333" customWidth="1"/>
    <col min="6" max="6" width="6.22222222222222" customWidth="1"/>
    <col min="7" max="7" width="7" customWidth="1"/>
    <col min="8" max="9" width="6.11111111111111" customWidth="1"/>
    <col min="10" max="10" width="6.66666666666667" customWidth="1"/>
    <col min="11" max="11" width="6.11111111111111" customWidth="1"/>
    <col min="12" max="12" width="6.33333333333333" customWidth="1"/>
    <col min="13" max="13" width="7" customWidth="1"/>
    <col min="14" max="14" width="6" customWidth="1"/>
    <col min="15" max="16" width="6.55555555555556" customWidth="1"/>
    <col min="17" max="17" width="6.44444444444444" customWidth="1"/>
    <col min="18" max="18" width="6.55555555555556" customWidth="1"/>
    <col min="19" max="21" width="7.22222222222222" customWidth="1"/>
    <col min="22" max="22" width="5.22222222222222" customWidth="1"/>
    <col min="23" max="23" width="7.22222222222222" customWidth="1"/>
    <col min="24" max="24" width="8.11111111111111" customWidth="1"/>
  </cols>
  <sheetData>
    <row r="1" s="1" customFormat="1" ht="43" customHeight="1" spans="1:1">
      <c r="A1" s="1" t="s">
        <v>0</v>
      </c>
    </row>
    <row r="2" customHeight="1" spans="1:24">
      <c r="A2" s="75"/>
      <c r="B2" s="76" t="s">
        <v>168</v>
      </c>
      <c r="C2" s="4" t="s">
        <v>2</v>
      </c>
      <c r="D2" s="5" t="s">
        <v>3</v>
      </c>
      <c r="E2" s="5" t="s">
        <v>4</v>
      </c>
      <c r="F2" s="5" t="s">
        <v>18</v>
      </c>
      <c r="G2" s="5" t="s">
        <v>7</v>
      </c>
      <c r="H2" s="5" t="s">
        <v>9</v>
      </c>
      <c r="I2" s="5" t="s">
        <v>10</v>
      </c>
      <c r="J2" s="5" t="s">
        <v>19</v>
      </c>
      <c r="K2" s="5" t="s">
        <v>58</v>
      </c>
      <c r="L2" s="5" t="s">
        <v>81</v>
      </c>
      <c r="M2" s="5" t="s">
        <v>11</v>
      </c>
      <c r="N2" s="5" t="s">
        <v>13</v>
      </c>
      <c r="O2" s="5" t="s">
        <v>14</v>
      </c>
      <c r="P2" s="5" t="s">
        <v>23</v>
      </c>
      <c r="Q2" s="5" t="s">
        <v>15</v>
      </c>
      <c r="R2" s="5" t="s">
        <v>12</v>
      </c>
      <c r="S2" s="5" t="s">
        <v>96</v>
      </c>
      <c r="T2" s="5" t="s">
        <v>169</v>
      </c>
      <c r="U2" s="5" t="s">
        <v>25</v>
      </c>
      <c r="V2" s="5" t="s">
        <v>64</v>
      </c>
      <c r="W2" s="5" t="s">
        <v>103</v>
      </c>
      <c r="X2" s="59">
        <v>117</v>
      </c>
    </row>
    <row r="3" spans="1:24">
      <c r="A3" s="77"/>
      <c r="B3" s="7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60"/>
    </row>
    <row r="4" spans="1:24">
      <c r="A4" s="77"/>
      <c r="B4" s="7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60"/>
    </row>
    <row r="5" ht="12" customHeight="1" spans="1:24">
      <c r="A5" s="77"/>
      <c r="B5" s="7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60"/>
    </row>
    <row r="6" spans="1:24">
      <c r="A6" s="77"/>
      <c r="B6" s="78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60"/>
    </row>
    <row r="7" ht="28" customHeight="1" spans="1:24">
      <c r="A7" s="79"/>
      <c r="B7" s="80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61"/>
    </row>
    <row r="8" ht="13" customHeight="1" spans="1:24">
      <c r="A8" s="81"/>
      <c r="B8" s="82"/>
      <c r="C8" s="16">
        <v>1</v>
      </c>
      <c r="D8" s="17">
        <v>2</v>
      </c>
      <c r="E8" s="17">
        <v>3</v>
      </c>
      <c r="F8" s="16">
        <v>4</v>
      </c>
      <c r="G8" s="16">
        <v>5</v>
      </c>
      <c r="H8" s="17">
        <v>6</v>
      </c>
      <c r="I8" s="17">
        <v>7</v>
      </c>
      <c r="J8" s="16">
        <v>8</v>
      </c>
      <c r="K8" s="16">
        <v>9</v>
      </c>
      <c r="L8" s="17">
        <v>10</v>
      </c>
      <c r="M8" s="17">
        <v>11</v>
      </c>
      <c r="N8" s="16">
        <v>12</v>
      </c>
      <c r="O8" s="16">
        <v>13</v>
      </c>
      <c r="P8" s="17">
        <v>14</v>
      </c>
      <c r="Q8" s="17">
        <v>15</v>
      </c>
      <c r="R8" s="16">
        <v>16</v>
      </c>
      <c r="S8" s="16">
        <v>17</v>
      </c>
      <c r="T8" s="17">
        <v>18</v>
      </c>
      <c r="U8" s="17">
        <v>19</v>
      </c>
      <c r="V8" s="16">
        <v>20</v>
      </c>
      <c r="W8" s="16">
        <v>21</v>
      </c>
      <c r="X8" s="96" t="s">
        <v>30</v>
      </c>
    </row>
    <row r="9" spans="1:24">
      <c r="A9" s="83" t="s">
        <v>31</v>
      </c>
      <c r="B9" s="19" t="s">
        <v>149</v>
      </c>
      <c r="C9" s="20">
        <v>0.1454</v>
      </c>
      <c r="D9" s="21"/>
      <c r="E9" s="21">
        <v>0.005</v>
      </c>
      <c r="F9" s="21">
        <v>0.0245</v>
      </c>
      <c r="G9" s="84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64" t="s">
        <v>170</v>
      </c>
    </row>
    <row r="10" spans="1:24">
      <c r="A10" s="85"/>
      <c r="B10" s="23" t="s">
        <v>88</v>
      </c>
      <c r="C10" s="24"/>
      <c r="D10" s="25"/>
      <c r="E10" s="25">
        <v>0.007</v>
      </c>
      <c r="F10" s="25"/>
      <c r="G10" s="86">
        <v>0.0006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66"/>
    </row>
    <row r="11" spans="1:24">
      <c r="A11" s="85"/>
      <c r="B11" s="26" t="s">
        <v>35</v>
      </c>
      <c r="C11" s="24"/>
      <c r="D11" s="25">
        <v>0.0094</v>
      </c>
      <c r="E11" s="25"/>
      <c r="F11" s="25"/>
      <c r="G11" s="86"/>
      <c r="H11" s="25">
        <v>0.03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66"/>
    </row>
    <row r="12" spans="1:24">
      <c r="A12" s="85"/>
      <c r="B12" s="23"/>
      <c r="C12" s="24"/>
      <c r="D12" s="25"/>
      <c r="E12" s="25"/>
      <c r="F12" s="25"/>
      <c r="G12" s="86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66"/>
    </row>
    <row r="13" ht="13.95" spans="1:24">
      <c r="A13" s="87"/>
      <c r="B13" s="28"/>
      <c r="C13" s="29"/>
      <c r="D13" s="30"/>
      <c r="E13" s="30"/>
      <c r="F13" s="30"/>
      <c r="G13" s="88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66"/>
    </row>
    <row r="14" spans="1:24">
      <c r="A14" s="83" t="s">
        <v>36</v>
      </c>
      <c r="B14" s="19" t="s">
        <v>11</v>
      </c>
      <c r="C14" s="20"/>
      <c r="D14" s="21"/>
      <c r="E14" s="21"/>
      <c r="F14" s="21"/>
      <c r="G14" s="84"/>
      <c r="H14" s="21"/>
      <c r="I14" s="21"/>
      <c r="J14" s="21"/>
      <c r="K14" s="21"/>
      <c r="L14" s="21"/>
      <c r="M14" s="21">
        <v>0.1025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66"/>
    </row>
    <row r="15" spans="1:24">
      <c r="A15" s="85"/>
      <c r="B15" s="23"/>
      <c r="C15" s="24"/>
      <c r="D15" s="25"/>
      <c r="E15" s="25"/>
      <c r="F15" s="25"/>
      <c r="G15" s="86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66"/>
    </row>
    <row r="16" spans="1:24">
      <c r="A16" s="85"/>
      <c r="B16" s="23"/>
      <c r="C16" s="24"/>
      <c r="D16" s="25"/>
      <c r="E16" s="25"/>
      <c r="F16" s="25"/>
      <c r="G16" s="86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66"/>
    </row>
    <row r="17" ht="13.95" spans="1:24">
      <c r="A17" s="89"/>
      <c r="B17" s="90"/>
      <c r="C17" s="31"/>
      <c r="D17" s="32"/>
      <c r="E17" s="32"/>
      <c r="F17" s="32"/>
      <c r="G17" s="91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6"/>
    </row>
    <row r="18" ht="25" customHeight="1" spans="1:24">
      <c r="A18" s="92" t="s">
        <v>37</v>
      </c>
      <c r="B18" s="34" t="s">
        <v>113</v>
      </c>
      <c r="C18" s="20"/>
      <c r="D18" s="21"/>
      <c r="E18" s="21">
        <v>0.001</v>
      </c>
      <c r="F18" s="21"/>
      <c r="G18" s="84"/>
      <c r="H18" s="21"/>
      <c r="I18" s="21"/>
      <c r="J18" s="21"/>
      <c r="K18" s="21"/>
      <c r="L18" s="21">
        <v>0.03584</v>
      </c>
      <c r="M18" s="21"/>
      <c r="N18" s="21">
        <v>0.0113</v>
      </c>
      <c r="O18" s="21">
        <v>0.0114</v>
      </c>
      <c r="P18" s="21">
        <v>0.04</v>
      </c>
      <c r="Q18" s="21">
        <v>0.0023</v>
      </c>
      <c r="R18" s="21">
        <v>0.077</v>
      </c>
      <c r="S18" s="21">
        <v>0.0727</v>
      </c>
      <c r="T18" s="21"/>
      <c r="U18" s="21">
        <v>0.006</v>
      </c>
      <c r="V18" s="21"/>
      <c r="W18" s="21"/>
      <c r="X18" s="66"/>
    </row>
    <row r="19" ht="14" customHeight="1" spans="1:24">
      <c r="A19" s="93"/>
      <c r="B19" s="36" t="s">
        <v>99</v>
      </c>
      <c r="C19" s="24"/>
      <c r="D19" s="25"/>
      <c r="E19" s="25"/>
      <c r="F19" s="25"/>
      <c r="G19" s="86"/>
      <c r="H19" s="25"/>
      <c r="I19" s="25"/>
      <c r="J19" s="25">
        <v>0.04</v>
      </c>
      <c r="K19" s="25"/>
      <c r="L19" s="25"/>
      <c r="M19" s="25"/>
      <c r="N19" s="25">
        <v>0.0082</v>
      </c>
      <c r="O19" s="25">
        <v>0.0153</v>
      </c>
      <c r="P19" s="25"/>
      <c r="Q19" s="25">
        <v>0.0064</v>
      </c>
      <c r="R19" s="25"/>
      <c r="S19" s="25">
        <v>0.07</v>
      </c>
      <c r="T19" s="25"/>
      <c r="U19" s="25"/>
      <c r="V19" s="25"/>
      <c r="W19" s="25"/>
      <c r="X19" s="66"/>
    </row>
    <row r="20" ht="12" customHeight="1" spans="1:24">
      <c r="A20" s="93"/>
      <c r="B20" s="36" t="s">
        <v>73</v>
      </c>
      <c r="C20" s="24"/>
      <c r="D20" s="25"/>
      <c r="E20" s="25">
        <v>0.0083</v>
      </c>
      <c r="F20" s="25"/>
      <c r="G20" s="86"/>
      <c r="H20" s="25"/>
      <c r="I20" s="25"/>
      <c r="J20" s="25"/>
      <c r="K20" s="25">
        <v>0.006</v>
      </c>
      <c r="L20" s="25"/>
      <c r="M20" s="25">
        <v>0.0276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66"/>
    </row>
    <row r="21" spans="1:24">
      <c r="A21" s="93"/>
      <c r="B21" s="26" t="s">
        <v>42</v>
      </c>
      <c r="C21" s="24"/>
      <c r="D21" s="25"/>
      <c r="E21" s="25"/>
      <c r="F21" s="25"/>
      <c r="G21" s="86"/>
      <c r="H21" s="25"/>
      <c r="I21" s="25">
        <v>0.048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66"/>
    </row>
    <row r="22" ht="13.95" spans="1:24">
      <c r="A22" s="94"/>
      <c r="B22" s="38"/>
      <c r="C22" s="29"/>
      <c r="D22" s="30"/>
      <c r="E22" s="30"/>
      <c r="F22" s="30"/>
      <c r="G22" s="88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66"/>
    </row>
    <row r="23" spans="1:24">
      <c r="A23" s="93" t="s">
        <v>43</v>
      </c>
      <c r="B23" s="19" t="s">
        <v>171</v>
      </c>
      <c r="C23" s="24">
        <v>0.0341</v>
      </c>
      <c r="D23" s="25">
        <v>0.002</v>
      </c>
      <c r="E23" s="25"/>
      <c r="F23" s="25"/>
      <c r="G23" s="86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>
        <v>176</v>
      </c>
      <c r="X23" s="66"/>
    </row>
    <row r="24" spans="1:24">
      <c r="A24" s="93"/>
      <c r="B24" s="23" t="s">
        <v>88</v>
      </c>
      <c r="C24" s="24"/>
      <c r="D24" s="25"/>
      <c r="E24" s="25">
        <v>0.00731</v>
      </c>
      <c r="F24" s="25"/>
      <c r="G24" s="86">
        <v>0.00057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66"/>
    </row>
    <row r="25" spans="1:24">
      <c r="A25" s="93"/>
      <c r="B25" s="95" t="s">
        <v>169</v>
      </c>
      <c r="C25" s="31"/>
      <c r="D25" s="32"/>
      <c r="E25" s="32"/>
      <c r="F25" s="32"/>
      <c r="G25" s="91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>
        <v>117</v>
      </c>
      <c r="U25" s="32"/>
      <c r="V25" s="32"/>
      <c r="W25" s="32"/>
      <c r="X25" s="66"/>
    </row>
    <row r="26" spans="1:24">
      <c r="A26" s="93"/>
      <c r="B26" s="95" t="s">
        <v>42</v>
      </c>
      <c r="C26" s="31"/>
      <c r="D26" s="32"/>
      <c r="E26" s="32"/>
      <c r="F26" s="32"/>
      <c r="G26" s="91"/>
      <c r="H26" s="32"/>
      <c r="I26" s="32">
        <v>0.014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66"/>
    </row>
    <row r="27" ht="13.95" spans="1:24">
      <c r="A27" s="93"/>
      <c r="B27" s="38"/>
      <c r="C27" s="31"/>
      <c r="D27" s="32"/>
      <c r="E27" s="32"/>
      <c r="F27" s="32"/>
      <c r="G27" s="91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>
        <v>1</v>
      </c>
      <c r="W27" s="32"/>
      <c r="X27" s="69"/>
    </row>
    <row r="28" ht="15.6" spans="1:24">
      <c r="A28" s="39" t="s">
        <v>47</v>
      </c>
      <c r="B28" s="40"/>
      <c r="C28" s="20">
        <f>SUM(C9:C27)</f>
        <v>0.1795</v>
      </c>
      <c r="D28" s="21">
        <f>SUM(D9:D27)</f>
        <v>0.0114</v>
      </c>
      <c r="E28" s="21">
        <f>SUM(E9:E27)</f>
        <v>0.02861</v>
      </c>
      <c r="F28" s="21">
        <f>SUM(F9:F27)</f>
        <v>0.0245</v>
      </c>
      <c r="G28" s="84">
        <f>SUM(G9:G27)</f>
        <v>0.00117</v>
      </c>
      <c r="H28" s="21">
        <f t="shared" ref="H28:Y28" si="0">SUM(H9:H27)</f>
        <v>0.03</v>
      </c>
      <c r="I28" s="21">
        <f t="shared" si="0"/>
        <v>0.062</v>
      </c>
      <c r="J28" s="21">
        <f t="shared" si="0"/>
        <v>0.04</v>
      </c>
      <c r="K28" s="21">
        <f t="shared" si="0"/>
        <v>0.006</v>
      </c>
      <c r="L28" s="21">
        <f t="shared" si="0"/>
        <v>0.03584</v>
      </c>
      <c r="M28" s="21">
        <f t="shared" si="0"/>
        <v>0.1301</v>
      </c>
      <c r="N28" s="21">
        <f t="shared" si="0"/>
        <v>0.0195</v>
      </c>
      <c r="O28" s="21">
        <f t="shared" si="0"/>
        <v>0.0267</v>
      </c>
      <c r="P28" s="21">
        <f t="shared" si="0"/>
        <v>0.04</v>
      </c>
      <c r="Q28" s="21">
        <f t="shared" si="0"/>
        <v>0.0087</v>
      </c>
      <c r="R28" s="21">
        <f t="shared" si="0"/>
        <v>0.077</v>
      </c>
      <c r="S28" s="21">
        <f t="shared" si="0"/>
        <v>0.1427</v>
      </c>
      <c r="T28" s="21">
        <f t="shared" si="0"/>
        <v>117</v>
      </c>
      <c r="U28" s="21">
        <f t="shared" si="0"/>
        <v>0.006</v>
      </c>
      <c r="V28" s="21">
        <v>1</v>
      </c>
      <c r="W28" s="21">
        <v>176</v>
      </c>
      <c r="X28" s="97"/>
    </row>
    <row r="29" ht="15.6" hidden="1" spans="1:24">
      <c r="A29" s="41" t="s">
        <v>48</v>
      </c>
      <c r="B29" s="42"/>
      <c r="C29" s="43">
        <f>117*C28</f>
        <v>21.0015</v>
      </c>
      <c r="D29" s="43">
        <f>117*D28</f>
        <v>1.3338</v>
      </c>
      <c r="E29" s="43">
        <f>117*E28</f>
        <v>3.34737</v>
      </c>
      <c r="F29" s="43">
        <f>117*F28</f>
        <v>2.8665</v>
      </c>
      <c r="G29" s="43">
        <f>117*G28</f>
        <v>0.13689</v>
      </c>
      <c r="H29" s="43">
        <f t="shared" ref="H29:AA29" si="1">117*H28</f>
        <v>3.51</v>
      </c>
      <c r="I29" s="43">
        <f t="shared" si="1"/>
        <v>7.254</v>
      </c>
      <c r="J29" s="43">
        <f t="shared" si="1"/>
        <v>4.68</v>
      </c>
      <c r="K29" s="43">
        <f t="shared" si="1"/>
        <v>0.702</v>
      </c>
      <c r="L29" s="43">
        <f t="shared" si="1"/>
        <v>4.19328</v>
      </c>
      <c r="M29" s="43">
        <f t="shared" si="1"/>
        <v>15.2217</v>
      </c>
      <c r="N29" s="43">
        <f t="shared" si="1"/>
        <v>2.2815</v>
      </c>
      <c r="O29" s="43">
        <f t="shared" si="1"/>
        <v>3.1239</v>
      </c>
      <c r="P29" s="43">
        <f t="shared" si="1"/>
        <v>4.68</v>
      </c>
      <c r="Q29" s="43">
        <f t="shared" si="1"/>
        <v>1.0179</v>
      </c>
      <c r="R29" s="43">
        <f t="shared" si="1"/>
        <v>9.009</v>
      </c>
      <c r="S29" s="43">
        <f t="shared" si="1"/>
        <v>16.6959</v>
      </c>
      <c r="T29" s="43">
        <v>117</v>
      </c>
      <c r="U29" s="43">
        <f t="shared" si="1"/>
        <v>0.702</v>
      </c>
      <c r="V29" s="43">
        <v>1</v>
      </c>
      <c r="W29" s="43">
        <v>176</v>
      </c>
      <c r="X29" s="98"/>
    </row>
    <row r="30" ht="15.6" spans="1:24">
      <c r="A30" s="41" t="s">
        <v>48</v>
      </c>
      <c r="B30" s="42"/>
      <c r="C30" s="44">
        <f>ROUND(C29,2)</f>
        <v>21</v>
      </c>
      <c r="D30" s="45">
        <f>ROUND(D29,2)</f>
        <v>1.33</v>
      </c>
      <c r="E30" s="45">
        <f>ROUND(E29,2)</f>
        <v>3.35</v>
      </c>
      <c r="F30" s="45">
        <f>ROUND(F29,2)</f>
        <v>2.87</v>
      </c>
      <c r="G30" s="45">
        <f>ROUND(G29,2)</f>
        <v>0.14</v>
      </c>
      <c r="H30" s="45">
        <f t="shared" ref="H30:W30" si="2">ROUND(H29,2)</f>
        <v>3.51</v>
      </c>
      <c r="I30" s="45">
        <f t="shared" si="2"/>
        <v>7.25</v>
      </c>
      <c r="J30" s="45">
        <f t="shared" si="2"/>
        <v>4.68</v>
      </c>
      <c r="K30" s="45">
        <f t="shared" si="2"/>
        <v>0.7</v>
      </c>
      <c r="L30" s="45">
        <f t="shared" si="2"/>
        <v>4.19</v>
      </c>
      <c r="M30" s="57">
        <f t="shared" si="2"/>
        <v>15.22</v>
      </c>
      <c r="N30" s="57">
        <f t="shared" si="2"/>
        <v>2.28</v>
      </c>
      <c r="O30" s="57">
        <f t="shared" si="2"/>
        <v>3.12</v>
      </c>
      <c r="P30" s="57">
        <f t="shared" si="2"/>
        <v>4.68</v>
      </c>
      <c r="Q30" s="57">
        <f t="shared" si="2"/>
        <v>1.02</v>
      </c>
      <c r="R30" s="57">
        <f t="shared" si="2"/>
        <v>9.01</v>
      </c>
      <c r="S30" s="57">
        <f t="shared" si="2"/>
        <v>16.7</v>
      </c>
      <c r="T30" s="57">
        <v>117</v>
      </c>
      <c r="U30" s="57">
        <f t="shared" si="2"/>
        <v>0.7</v>
      </c>
      <c r="V30" s="57">
        <v>1</v>
      </c>
      <c r="W30" s="57">
        <v>176</v>
      </c>
      <c r="X30" s="99"/>
    </row>
    <row r="31" ht="15.6" spans="1:24">
      <c r="A31" s="41" t="s">
        <v>49</v>
      </c>
      <c r="B31" s="42"/>
      <c r="C31" s="44">
        <v>80</v>
      </c>
      <c r="D31" s="46">
        <v>800</v>
      </c>
      <c r="E31" s="46">
        <v>92</v>
      </c>
      <c r="F31" s="45">
        <v>55</v>
      </c>
      <c r="G31" s="46">
        <v>1400</v>
      </c>
      <c r="H31" s="46">
        <v>62.37</v>
      </c>
      <c r="I31" s="46">
        <v>39.5</v>
      </c>
      <c r="J31" s="45">
        <v>72</v>
      </c>
      <c r="K31" s="45">
        <v>330</v>
      </c>
      <c r="L31" s="45">
        <v>50</v>
      </c>
      <c r="M31" s="57">
        <v>130</v>
      </c>
      <c r="N31" s="45">
        <v>45</v>
      </c>
      <c r="O31" s="57">
        <v>80</v>
      </c>
      <c r="P31" s="57">
        <v>85</v>
      </c>
      <c r="Q31" s="57">
        <v>220</v>
      </c>
      <c r="R31" s="45">
        <v>48</v>
      </c>
      <c r="S31" s="45">
        <v>240</v>
      </c>
      <c r="T31" s="57">
        <v>15</v>
      </c>
      <c r="U31" s="57">
        <v>444</v>
      </c>
      <c r="V31" s="57">
        <v>20</v>
      </c>
      <c r="W31" s="57">
        <v>8</v>
      </c>
      <c r="X31" s="99"/>
    </row>
    <row r="32" ht="16.35" spans="1:24">
      <c r="A32" s="47" t="s">
        <v>50</v>
      </c>
      <c r="B32" s="48"/>
      <c r="C32" s="49">
        <f>C31*C30</f>
        <v>1680</v>
      </c>
      <c r="D32" s="49">
        <f>D31*D30</f>
        <v>1064</v>
      </c>
      <c r="E32" s="49">
        <f>E31*E30</f>
        <v>308.2</v>
      </c>
      <c r="F32" s="49">
        <f>F31*F30</f>
        <v>157.85</v>
      </c>
      <c r="G32" s="49">
        <f>G31*G30</f>
        <v>196</v>
      </c>
      <c r="H32" s="49">
        <f t="shared" ref="H32:AA32" si="3">H31*H30</f>
        <v>218.9187</v>
      </c>
      <c r="I32" s="49">
        <f t="shared" si="3"/>
        <v>286.375</v>
      </c>
      <c r="J32" s="49">
        <f t="shared" si="3"/>
        <v>336.96</v>
      </c>
      <c r="K32" s="49">
        <f t="shared" si="3"/>
        <v>231</v>
      </c>
      <c r="L32" s="49">
        <f t="shared" si="3"/>
        <v>209.5</v>
      </c>
      <c r="M32" s="49">
        <f t="shared" si="3"/>
        <v>1978.6</v>
      </c>
      <c r="N32" s="49">
        <f t="shared" si="3"/>
        <v>102.6</v>
      </c>
      <c r="O32" s="49">
        <f t="shared" si="3"/>
        <v>249.6</v>
      </c>
      <c r="P32" s="49">
        <f t="shared" si="3"/>
        <v>397.8</v>
      </c>
      <c r="Q32" s="49">
        <f t="shared" si="3"/>
        <v>224.4</v>
      </c>
      <c r="R32" s="49">
        <f t="shared" si="3"/>
        <v>432.48</v>
      </c>
      <c r="S32" s="49">
        <f t="shared" si="3"/>
        <v>4008</v>
      </c>
      <c r="T32" s="49">
        <f t="shared" si="3"/>
        <v>1755</v>
      </c>
      <c r="U32" s="49">
        <f t="shared" si="3"/>
        <v>310.8</v>
      </c>
      <c r="V32" s="49">
        <f t="shared" si="3"/>
        <v>20</v>
      </c>
      <c r="W32" s="49">
        <f t="shared" si="3"/>
        <v>1408</v>
      </c>
      <c r="X32" s="49">
        <f>SUM(C32:W32)</f>
        <v>15576.0837</v>
      </c>
    </row>
    <row r="33" ht="15.6" spans="1:24">
      <c r="A33" s="50"/>
      <c r="B33" s="50"/>
      <c r="C33" s="74"/>
      <c r="D33" s="74"/>
      <c r="E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>
        <f>X32/X2</f>
        <v>133.128920512821</v>
      </c>
    </row>
    <row r="34" customFormat="1" ht="27" customHeight="1" spans="2:10">
      <c r="B34" s="52" t="s">
        <v>51</v>
      </c>
      <c r="J34" s="74"/>
    </row>
    <row r="35" customFormat="1" ht="27" customHeight="1" spans="2:10">
      <c r="B35" s="52" t="s">
        <v>52</v>
      </c>
      <c r="J35" s="74"/>
    </row>
    <row r="36" customFormat="1" ht="27" customHeight="1" spans="2:2">
      <c r="B36" s="52" t="s">
        <v>53</v>
      </c>
    </row>
  </sheetData>
  <mergeCells count="36">
    <mergeCell ref="A1:X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2"/>
    <mergeCell ref="A23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X9:X27"/>
  </mergeCells>
  <pageMargins left="0.0784722222222222" right="0.196527777777778" top="1.05069444444444" bottom="1.05069444444444" header="0.708333333333333" footer="0.786805555555556"/>
  <pageSetup paperSize="9" scale="82" orientation="landscape" useFirstPageNumber="1" horizontalDpi="300" verticalDpi="3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X36"/>
  <sheetViews>
    <sheetView tabSelected="1" workbookViewId="0">
      <pane ySplit="7" topLeftCell="A17" activePane="bottomLeft" state="frozen"/>
      <selection/>
      <selection pane="bottomLeft" activeCell="A1" sqref="A1:X1"/>
    </sheetView>
  </sheetViews>
  <sheetFormatPr defaultColWidth="11.537037037037" defaultRowHeight="13.2"/>
  <cols>
    <col min="1" max="1" width="6.33333333333333" customWidth="1"/>
    <col min="2" max="2" width="27.1111111111111" customWidth="1"/>
    <col min="3" max="3" width="7.55555555555556" customWidth="1"/>
    <col min="4" max="4" width="7.33333333333333" customWidth="1"/>
    <col min="5" max="5" width="6.66666666666667" customWidth="1"/>
    <col min="6" max="6" width="6.33333333333333" customWidth="1"/>
    <col min="7" max="7" width="7" customWidth="1"/>
    <col min="8" max="8" width="7.66666666666667" customWidth="1"/>
    <col min="9" max="9" width="6.33333333333333" customWidth="1"/>
    <col min="10" max="10" width="7.22222222222222" customWidth="1"/>
    <col min="11" max="11" width="6.33333333333333" customWidth="1"/>
    <col min="12" max="12" width="6.22222222222222" customWidth="1"/>
    <col min="13" max="13" width="6.33333333333333" customWidth="1"/>
    <col min="14" max="14" width="7.22222222222222" customWidth="1"/>
    <col min="15" max="15" width="6.44444444444444" customWidth="1"/>
    <col min="16" max="16" width="6.11111111111111" customWidth="1"/>
    <col min="17" max="17" width="6.22222222222222" customWidth="1"/>
    <col min="18" max="18" width="7.44444444444444" customWidth="1"/>
    <col min="19" max="19" width="7.22222222222222" customWidth="1"/>
    <col min="20" max="21" width="6.11111111111111" customWidth="1"/>
    <col min="22" max="22" width="6.55555555555556" customWidth="1"/>
    <col min="23" max="23" width="5.11111111111111" customWidth="1"/>
    <col min="24" max="24" width="8.77777777777778" customWidth="1"/>
  </cols>
  <sheetData>
    <row r="1" s="1" customFormat="1" ht="43" customHeight="1" spans="1:1">
      <c r="A1" s="1" t="s">
        <v>0</v>
      </c>
    </row>
    <row r="2" customHeight="1" spans="1:24">
      <c r="A2" s="2"/>
      <c r="B2" s="3" t="s">
        <v>172</v>
      </c>
      <c r="C2" s="4" t="s">
        <v>2</v>
      </c>
      <c r="D2" s="5" t="s">
        <v>3</v>
      </c>
      <c r="E2" s="5" t="s">
        <v>4</v>
      </c>
      <c r="F2" s="5" t="s">
        <v>55</v>
      </c>
      <c r="G2" s="5" t="s">
        <v>11</v>
      </c>
      <c r="H2" s="5" t="s">
        <v>17</v>
      </c>
      <c r="I2" s="5" t="s">
        <v>20</v>
      </c>
      <c r="J2" s="5" t="s">
        <v>7</v>
      </c>
      <c r="K2" s="5" t="s">
        <v>9</v>
      </c>
      <c r="L2" s="5" t="s">
        <v>10</v>
      </c>
      <c r="M2" s="5" t="s">
        <v>24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96</v>
      </c>
      <c r="S2" s="5" t="s">
        <v>173</v>
      </c>
      <c r="T2" s="5" t="s">
        <v>25</v>
      </c>
      <c r="U2" s="5" t="s">
        <v>103</v>
      </c>
      <c r="V2" s="5" t="s">
        <v>28</v>
      </c>
      <c r="W2" s="5" t="s">
        <v>29</v>
      </c>
      <c r="X2" s="59">
        <v>89</v>
      </c>
    </row>
    <row r="3" spans="1:24">
      <c r="A3" s="6"/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60"/>
    </row>
    <row r="4" spans="1:24">
      <c r="A4" s="6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60"/>
    </row>
    <row r="5" ht="12" customHeight="1" spans="1:24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60"/>
    </row>
    <row r="6" spans="1:24">
      <c r="A6" s="6"/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60"/>
    </row>
    <row r="7" ht="28" customHeight="1" spans="1:24">
      <c r="A7" s="10"/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61"/>
    </row>
    <row r="8" ht="15" customHeight="1" spans="1:24">
      <c r="A8" s="14"/>
      <c r="B8" s="15"/>
      <c r="C8" s="16">
        <v>1</v>
      </c>
      <c r="D8" s="17">
        <v>2</v>
      </c>
      <c r="E8" s="17">
        <v>3</v>
      </c>
      <c r="F8" s="16">
        <v>4</v>
      </c>
      <c r="G8" s="16">
        <v>5</v>
      </c>
      <c r="H8" s="17">
        <v>6</v>
      </c>
      <c r="I8" s="17">
        <v>7</v>
      </c>
      <c r="J8" s="16">
        <v>8</v>
      </c>
      <c r="K8" s="16">
        <v>9</v>
      </c>
      <c r="L8" s="17">
        <v>10</v>
      </c>
      <c r="M8" s="17">
        <v>11</v>
      </c>
      <c r="N8" s="16">
        <v>12</v>
      </c>
      <c r="O8" s="16">
        <v>13</v>
      </c>
      <c r="P8" s="17">
        <v>14</v>
      </c>
      <c r="Q8" s="17">
        <v>15</v>
      </c>
      <c r="R8" s="16">
        <v>16</v>
      </c>
      <c r="S8" s="16">
        <v>17</v>
      </c>
      <c r="T8" s="17">
        <v>18</v>
      </c>
      <c r="U8" s="17">
        <v>19</v>
      </c>
      <c r="V8" s="16">
        <v>20</v>
      </c>
      <c r="W8" s="16">
        <v>21</v>
      </c>
      <c r="X8" s="62" t="s">
        <v>30</v>
      </c>
    </row>
    <row r="9" spans="1:24">
      <c r="A9" s="18" t="s">
        <v>31</v>
      </c>
      <c r="B9" s="19" t="s">
        <v>153</v>
      </c>
      <c r="C9" s="20">
        <v>0.146</v>
      </c>
      <c r="D9" s="21"/>
      <c r="E9" s="21">
        <v>0.0066</v>
      </c>
      <c r="F9" s="21">
        <v>0.0154</v>
      </c>
      <c r="G9" s="21"/>
      <c r="H9" s="21"/>
      <c r="I9" s="21"/>
      <c r="J9" s="53"/>
      <c r="K9" s="21"/>
      <c r="L9" s="21"/>
      <c r="M9" s="21"/>
      <c r="N9" s="21"/>
      <c r="O9" s="21"/>
      <c r="P9" s="21"/>
      <c r="Q9" s="21"/>
      <c r="R9" s="21"/>
      <c r="S9" s="21"/>
      <c r="T9" s="21"/>
      <c r="U9" s="53"/>
      <c r="V9" s="63"/>
      <c r="W9" s="63"/>
      <c r="X9" s="64" t="s">
        <v>170</v>
      </c>
    </row>
    <row r="10" spans="1:24">
      <c r="A10" s="22"/>
      <c r="B10" s="23" t="s">
        <v>45</v>
      </c>
      <c r="C10" s="24"/>
      <c r="D10" s="25"/>
      <c r="E10" s="25">
        <v>0.0093</v>
      </c>
      <c r="F10" s="25"/>
      <c r="G10" s="25"/>
      <c r="H10" s="25"/>
      <c r="I10" s="25"/>
      <c r="J10" s="54">
        <v>0.0007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54"/>
      <c r="V10" s="65"/>
      <c r="W10" s="65"/>
      <c r="X10" s="66"/>
    </row>
    <row r="11" spans="1:24">
      <c r="A11" s="22"/>
      <c r="B11" s="26" t="s">
        <v>35</v>
      </c>
      <c r="C11" s="24"/>
      <c r="D11" s="25">
        <v>0.0102</v>
      </c>
      <c r="E11" s="25"/>
      <c r="F11" s="25"/>
      <c r="G11" s="25"/>
      <c r="H11" s="25"/>
      <c r="I11" s="25"/>
      <c r="J11" s="54"/>
      <c r="K11" s="25">
        <v>0.0394</v>
      </c>
      <c r="L11" s="25"/>
      <c r="M11" s="25"/>
      <c r="N11" s="25"/>
      <c r="O11" s="25"/>
      <c r="P11" s="25"/>
      <c r="Q11" s="25"/>
      <c r="R11" s="25"/>
      <c r="S11" s="25"/>
      <c r="T11" s="25"/>
      <c r="U11" s="54"/>
      <c r="V11" s="65"/>
      <c r="W11" s="65"/>
      <c r="X11" s="66"/>
    </row>
    <row r="12" spans="1:24">
      <c r="A12" s="22"/>
      <c r="B12" s="23"/>
      <c r="C12" s="24"/>
      <c r="D12" s="25"/>
      <c r="E12" s="25"/>
      <c r="F12" s="25"/>
      <c r="G12" s="25"/>
      <c r="H12" s="25"/>
      <c r="I12" s="25"/>
      <c r="J12" s="5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54"/>
      <c r="V12" s="65"/>
      <c r="W12" s="65"/>
      <c r="X12" s="66"/>
    </row>
    <row r="13" ht="13.95" spans="1:24">
      <c r="A13" s="27"/>
      <c r="B13" s="28"/>
      <c r="C13" s="29"/>
      <c r="D13" s="30"/>
      <c r="E13" s="30"/>
      <c r="F13" s="30"/>
      <c r="G13" s="30"/>
      <c r="H13" s="30"/>
      <c r="I13" s="30"/>
      <c r="J13" s="55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55"/>
      <c r="V13" s="67"/>
      <c r="W13" s="67"/>
      <c r="X13" s="66"/>
    </row>
    <row r="14" spans="1:24">
      <c r="A14" s="18" t="s">
        <v>36</v>
      </c>
      <c r="B14" s="19" t="s">
        <v>11</v>
      </c>
      <c r="C14" s="20"/>
      <c r="D14" s="21"/>
      <c r="E14" s="21"/>
      <c r="F14" s="21"/>
      <c r="G14" s="21">
        <v>0.104</v>
      </c>
      <c r="H14" s="21"/>
      <c r="I14" s="21"/>
      <c r="J14" s="53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53"/>
      <c r="V14" s="63"/>
      <c r="W14" s="63"/>
      <c r="X14" s="66"/>
    </row>
    <row r="15" spans="1:24">
      <c r="A15" s="22"/>
      <c r="B15" s="23"/>
      <c r="C15" s="24"/>
      <c r="D15" s="25"/>
      <c r="E15" s="25"/>
      <c r="F15" s="25"/>
      <c r="G15" s="25"/>
      <c r="H15" s="25"/>
      <c r="I15" s="25"/>
      <c r="J15" s="54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54"/>
      <c r="V15" s="65"/>
      <c r="W15" s="65"/>
      <c r="X15" s="66"/>
    </row>
    <row r="16" spans="1:24">
      <c r="A16" s="22"/>
      <c r="B16" s="23"/>
      <c r="C16" s="24"/>
      <c r="D16" s="25"/>
      <c r="E16" s="25"/>
      <c r="F16" s="25"/>
      <c r="G16" s="25"/>
      <c r="H16" s="25"/>
      <c r="I16" s="25"/>
      <c r="J16" s="54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54"/>
      <c r="V16" s="65"/>
      <c r="W16" s="65"/>
      <c r="X16" s="66"/>
    </row>
    <row r="17" ht="13.95" spans="1:24">
      <c r="A17" s="27"/>
      <c r="B17" s="28"/>
      <c r="C17" s="31"/>
      <c r="D17" s="32"/>
      <c r="E17" s="32"/>
      <c r="F17" s="32"/>
      <c r="G17" s="32"/>
      <c r="H17" s="32"/>
      <c r="I17" s="32"/>
      <c r="J17" s="56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56"/>
      <c r="V17" s="68"/>
      <c r="W17" s="68"/>
      <c r="X17" s="66"/>
    </row>
    <row r="18" spans="1:24">
      <c r="A18" s="33" t="s">
        <v>37</v>
      </c>
      <c r="B18" s="34" t="s">
        <v>174</v>
      </c>
      <c r="C18" s="20"/>
      <c r="D18" s="21"/>
      <c r="E18" s="21"/>
      <c r="F18" s="21"/>
      <c r="G18" s="21"/>
      <c r="H18" s="21"/>
      <c r="I18" s="21">
        <v>0.0052</v>
      </c>
      <c r="J18" s="53"/>
      <c r="K18" s="21"/>
      <c r="L18" s="21"/>
      <c r="M18" s="21"/>
      <c r="N18" s="21">
        <v>0.0844</v>
      </c>
      <c r="O18" s="21">
        <v>0.0117</v>
      </c>
      <c r="P18" s="21">
        <v>0.0118</v>
      </c>
      <c r="Q18" s="21">
        <v>0.0023</v>
      </c>
      <c r="R18" s="21">
        <v>0.073</v>
      </c>
      <c r="S18" s="21"/>
      <c r="T18" s="21"/>
      <c r="U18" s="53"/>
      <c r="V18" s="63"/>
      <c r="W18" s="63"/>
      <c r="X18" s="66"/>
    </row>
    <row r="19" ht="26.4" spans="1:24">
      <c r="A19" s="35"/>
      <c r="B19" s="36" t="s">
        <v>157</v>
      </c>
      <c r="C19" s="24"/>
      <c r="D19" s="25"/>
      <c r="E19" s="25"/>
      <c r="F19" s="25"/>
      <c r="G19" s="25"/>
      <c r="H19" s="25">
        <v>0.0764</v>
      </c>
      <c r="I19" s="25"/>
      <c r="J19" s="54"/>
      <c r="K19" s="25">
        <v>0.008</v>
      </c>
      <c r="L19" s="25"/>
      <c r="M19" s="25"/>
      <c r="N19" s="25"/>
      <c r="O19" s="25">
        <v>0.01</v>
      </c>
      <c r="P19" s="25">
        <v>0.015</v>
      </c>
      <c r="Q19" s="25">
        <v>0.0044</v>
      </c>
      <c r="R19" s="25"/>
      <c r="S19" s="25"/>
      <c r="T19" s="25">
        <v>0.00368</v>
      </c>
      <c r="U19" s="54">
        <v>2</v>
      </c>
      <c r="V19" s="65"/>
      <c r="W19" s="65"/>
      <c r="X19" s="66"/>
    </row>
    <row r="20" spans="1:24">
      <c r="A20" s="35"/>
      <c r="B20" s="36" t="s">
        <v>72</v>
      </c>
      <c r="C20" s="24">
        <v>0.04499</v>
      </c>
      <c r="D20" s="25">
        <v>0.005</v>
      </c>
      <c r="E20" s="25"/>
      <c r="F20" s="25"/>
      <c r="G20" s="25"/>
      <c r="H20" s="25"/>
      <c r="I20" s="25"/>
      <c r="J20" s="54"/>
      <c r="K20" s="25"/>
      <c r="L20" s="25"/>
      <c r="M20" s="25"/>
      <c r="N20" s="25">
        <v>0.217</v>
      </c>
      <c r="O20" s="25"/>
      <c r="P20" s="25"/>
      <c r="Q20" s="25"/>
      <c r="R20" s="25"/>
      <c r="S20" s="25"/>
      <c r="T20" s="25"/>
      <c r="U20" s="54"/>
      <c r="V20" s="65"/>
      <c r="W20" s="65"/>
      <c r="X20" s="66"/>
    </row>
    <row r="21" spans="1:24">
      <c r="A21" s="35"/>
      <c r="B21" s="36" t="s">
        <v>92</v>
      </c>
      <c r="C21" s="24"/>
      <c r="D21" s="25"/>
      <c r="E21" s="25">
        <v>0.00833</v>
      </c>
      <c r="F21" s="25"/>
      <c r="G21" s="25"/>
      <c r="H21" s="25"/>
      <c r="I21" s="25"/>
      <c r="J21" s="54"/>
      <c r="K21" s="25"/>
      <c r="L21" s="25"/>
      <c r="M21" s="25">
        <v>0.018</v>
      </c>
      <c r="N21" s="25"/>
      <c r="O21" s="25"/>
      <c r="P21" s="25"/>
      <c r="Q21" s="25"/>
      <c r="R21" s="25"/>
      <c r="S21" s="25"/>
      <c r="T21" s="25"/>
      <c r="U21" s="54"/>
      <c r="V21" s="65"/>
      <c r="W21" s="65"/>
      <c r="X21" s="66"/>
    </row>
    <row r="22" spans="1:24">
      <c r="A22" s="35"/>
      <c r="B22" s="26" t="s">
        <v>42</v>
      </c>
      <c r="C22" s="24"/>
      <c r="D22" s="25"/>
      <c r="E22" s="25"/>
      <c r="F22" s="25"/>
      <c r="G22" s="25"/>
      <c r="H22" s="25"/>
      <c r="I22" s="25"/>
      <c r="J22" s="54"/>
      <c r="K22" s="25"/>
      <c r="L22" s="25">
        <v>0.0477</v>
      </c>
      <c r="M22" s="25"/>
      <c r="N22" s="25"/>
      <c r="O22" s="25"/>
      <c r="P22" s="25"/>
      <c r="Q22" s="25"/>
      <c r="R22" s="25"/>
      <c r="S22" s="25"/>
      <c r="T22" s="25"/>
      <c r="U22" s="54"/>
      <c r="V22" s="65"/>
      <c r="W22" s="65"/>
      <c r="X22" s="66"/>
    </row>
    <row r="23" ht="13.95" spans="1:24">
      <c r="A23" s="37"/>
      <c r="B23" s="38"/>
      <c r="C23" s="29"/>
      <c r="D23" s="30"/>
      <c r="E23" s="30"/>
      <c r="F23" s="30"/>
      <c r="G23" s="30"/>
      <c r="H23" s="30"/>
      <c r="I23" s="30"/>
      <c r="J23" s="55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55"/>
      <c r="V23" s="67"/>
      <c r="W23" s="67"/>
      <c r="X23" s="66"/>
    </row>
    <row r="24" spans="1:24">
      <c r="A24" s="33" t="s">
        <v>43</v>
      </c>
      <c r="B24" s="19" t="s">
        <v>175</v>
      </c>
      <c r="C24" s="20"/>
      <c r="D24" s="21"/>
      <c r="E24" s="21"/>
      <c r="F24" s="21"/>
      <c r="G24" s="21"/>
      <c r="H24" s="21"/>
      <c r="I24" s="21"/>
      <c r="J24" s="53"/>
      <c r="K24" s="21"/>
      <c r="L24" s="21"/>
      <c r="M24" s="21"/>
      <c r="N24" s="21"/>
      <c r="O24" s="21"/>
      <c r="P24" s="21"/>
      <c r="Q24" s="21"/>
      <c r="R24" s="21"/>
      <c r="S24" s="21">
        <v>89</v>
      </c>
      <c r="T24" s="21"/>
      <c r="U24" s="53"/>
      <c r="V24" s="63"/>
      <c r="W24" s="63"/>
      <c r="X24" s="66"/>
    </row>
    <row r="25" spans="1:24">
      <c r="A25" s="35"/>
      <c r="B25" s="23" t="s">
        <v>45</v>
      </c>
      <c r="C25" s="24"/>
      <c r="D25" s="25"/>
      <c r="E25" s="25">
        <v>0.007</v>
      </c>
      <c r="F25" s="25"/>
      <c r="G25" s="25"/>
      <c r="H25" s="25"/>
      <c r="I25" s="25"/>
      <c r="J25" s="54">
        <v>0.0006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54"/>
      <c r="V25" s="65"/>
      <c r="W25" s="65"/>
      <c r="X25" s="66"/>
    </row>
    <row r="26" spans="1:24">
      <c r="A26" s="35"/>
      <c r="B26" s="23"/>
      <c r="C26" s="24"/>
      <c r="D26" s="25"/>
      <c r="E26" s="25"/>
      <c r="F26" s="25"/>
      <c r="G26" s="25"/>
      <c r="H26" s="25"/>
      <c r="I26" s="25"/>
      <c r="J26" s="54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54"/>
      <c r="V26" s="65"/>
      <c r="W26" s="65"/>
      <c r="X26" s="66"/>
    </row>
    <row r="27" ht="13.95" spans="1:24">
      <c r="A27" s="37"/>
      <c r="B27" s="28"/>
      <c r="C27" s="29"/>
      <c r="D27" s="30"/>
      <c r="E27" s="30"/>
      <c r="F27" s="30"/>
      <c r="G27" s="30"/>
      <c r="H27" s="30"/>
      <c r="I27" s="30"/>
      <c r="J27" s="55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55"/>
      <c r="V27" s="67">
        <v>0.77</v>
      </c>
      <c r="W27" s="67">
        <v>1</v>
      </c>
      <c r="X27" s="66"/>
    </row>
    <row r="28" ht="16.35" spans="1:24">
      <c r="A28" s="39" t="s">
        <v>47</v>
      </c>
      <c r="B28" s="40"/>
      <c r="C28" s="20">
        <f t="shared" ref="C28:S28" si="0">SUM(C9:C27)</f>
        <v>0.19099</v>
      </c>
      <c r="D28" s="21">
        <f t="shared" si="0"/>
        <v>0.0152</v>
      </c>
      <c r="E28" s="21">
        <f t="shared" si="0"/>
        <v>0.03123</v>
      </c>
      <c r="F28" s="21">
        <f t="shared" si="0"/>
        <v>0.0154</v>
      </c>
      <c r="G28" s="21">
        <f t="shared" si="0"/>
        <v>0.104</v>
      </c>
      <c r="H28" s="21">
        <f t="shared" si="0"/>
        <v>0.0764</v>
      </c>
      <c r="I28" s="21">
        <f t="shared" si="0"/>
        <v>0.0052</v>
      </c>
      <c r="J28" s="53">
        <f t="shared" si="0"/>
        <v>0.0013</v>
      </c>
      <c r="K28" s="21">
        <f t="shared" si="0"/>
        <v>0.0474</v>
      </c>
      <c r="L28" s="21">
        <f t="shared" si="0"/>
        <v>0.0477</v>
      </c>
      <c r="M28" s="21">
        <f t="shared" si="0"/>
        <v>0.018</v>
      </c>
      <c r="N28" s="21">
        <f t="shared" si="0"/>
        <v>0.3014</v>
      </c>
      <c r="O28" s="21">
        <f t="shared" si="0"/>
        <v>0.0217</v>
      </c>
      <c r="P28" s="21">
        <f t="shared" si="0"/>
        <v>0.0268</v>
      </c>
      <c r="Q28" s="21">
        <f t="shared" si="0"/>
        <v>0.0067</v>
      </c>
      <c r="R28" s="21">
        <f t="shared" si="0"/>
        <v>0.073</v>
      </c>
      <c r="S28" s="21">
        <v>89</v>
      </c>
      <c r="T28" s="21">
        <f>SUM(T9:T27)</f>
        <v>0.00368</v>
      </c>
      <c r="U28" s="21">
        <v>2</v>
      </c>
      <c r="V28" s="21">
        <f>SUM(V9:V27)</f>
        <v>0.77</v>
      </c>
      <c r="W28" s="21">
        <v>1</v>
      </c>
      <c r="X28" s="69"/>
    </row>
    <row r="29" ht="15.6" hidden="1" spans="1:24">
      <c r="A29" s="41" t="s">
        <v>48</v>
      </c>
      <c r="B29" s="42"/>
      <c r="C29" s="43">
        <f t="shared" ref="C29:R29" si="1">89*C28</f>
        <v>16.99811</v>
      </c>
      <c r="D29" s="43">
        <f t="shared" si="1"/>
        <v>1.3528</v>
      </c>
      <c r="E29" s="43">
        <f t="shared" si="1"/>
        <v>2.77947</v>
      </c>
      <c r="F29" s="43">
        <f t="shared" si="1"/>
        <v>1.3706</v>
      </c>
      <c r="G29" s="43">
        <f t="shared" si="1"/>
        <v>9.256</v>
      </c>
      <c r="H29" s="43">
        <f t="shared" si="1"/>
        <v>6.7996</v>
      </c>
      <c r="I29" s="43">
        <f t="shared" si="1"/>
        <v>0.4628</v>
      </c>
      <c r="J29" s="43">
        <f t="shared" si="1"/>
        <v>0.1157</v>
      </c>
      <c r="K29" s="43">
        <f t="shared" si="1"/>
        <v>4.2186</v>
      </c>
      <c r="L29" s="43">
        <f t="shared" si="1"/>
        <v>4.2453</v>
      </c>
      <c r="M29" s="43">
        <f t="shared" si="1"/>
        <v>1.602</v>
      </c>
      <c r="N29" s="43">
        <f t="shared" si="1"/>
        <v>26.8246</v>
      </c>
      <c r="O29" s="43">
        <f t="shared" si="1"/>
        <v>1.9313</v>
      </c>
      <c r="P29" s="43">
        <f t="shared" si="1"/>
        <v>2.3852</v>
      </c>
      <c r="Q29" s="43">
        <f t="shared" si="1"/>
        <v>0.5963</v>
      </c>
      <c r="R29" s="43">
        <f t="shared" si="1"/>
        <v>6.497</v>
      </c>
      <c r="S29" s="43">
        <v>89</v>
      </c>
      <c r="T29" s="43">
        <f>89*T28</f>
        <v>0.32752</v>
      </c>
      <c r="U29" s="43">
        <v>2</v>
      </c>
      <c r="V29" s="43">
        <v>0.77</v>
      </c>
      <c r="W29" s="43">
        <v>1</v>
      </c>
      <c r="X29" s="70"/>
    </row>
    <row r="30" ht="15.6" spans="1:24">
      <c r="A30" s="41" t="s">
        <v>48</v>
      </c>
      <c r="B30" s="42"/>
      <c r="C30" s="44">
        <f t="shared" ref="C30:S30" si="2">ROUND(C29,2)</f>
        <v>17</v>
      </c>
      <c r="D30" s="45">
        <f t="shared" si="2"/>
        <v>1.35</v>
      </c>
      <c r="E30" s="45">
        <f t="shared" si="2"/>
        <v>2.78</v>
      </c>
      <c r="F30" s="45">
        <f t="shared" si="2"/>
        <v>1.37</v>
      </c>
      <c r="G30" s="45">
        <f t="shared" si="2"/>
        <v>9.26</v>
      </c>
      <c r="H30" s="45">
        <f t="shared" si="2"/>
        <v>6.8</v>
      </c>
      <c r="I30" s="45">
        <f t="shared" si="2"/>
        <v>0.46</v>
      </c>
      <c r="J30" s="45">
        <f t="shared" si="2"/>
        <v>0.12</v>
      </c>
      <c r="K30" s="45">
        <f t="shared" si="2"/>
        <v>4.22</v>
      </c>
      <c r="L30" s="45">
        <f t="shared" si="2"/>
        <v>4.25</v>
      </c>
      <c r="M30" s="45">
        <f t="shared" si="2"/>
        <v>1.6</v>
      </c>
      <c r="N30" s="57">
        <f t="shared" si="2"/>
        <v>26.82</v>
      </c>
      <c r="O30" s="57">
        <f t="shared" si="2"/>
        <v>1.93</v>
      </c>
      <c r="P30" s="57">
        <f t="shared" si="2"/>
        <v>2.39</v>
      </c>
      <c r="Q30" s="57">
        <f t="shared" si="2"/>
        <v>0.6</v>
      </c>
      <c r="R30" s="57">
        <f t="shared" si="2"/>
        <v>6.5</v>
      </c>
      <c r="S30" s="57">
        <v>89</v>
      </c>
      <c r="T30" s="57">
        <f>ROUND(T29,2)</f>
        <v>0.33</v>
      </c>
      <c r="U30" s="57">
        <v>2</v>
      </c>
      <c r="V30" s="57">
        <v>0.77</v>
      </c>
      <c r="W30" s="57">
        <v>1</v>
      </c>
      <c r="X30" s="71"/>
    </row>
    <row r="31" ht="15.6" spans="1:24">
      <c r="A31" s="41" t="s">
        <v>49</v>
      </c>
      <c r="B31" s="42"/>
      <c r="C31" s="44">
        <v>80</v>
      </c>
      <c r="D31" s="46">
        <v>800</v>
      </c>
      <c r="E31" s="46">
        <v>92</v>
      </c>
      <c r="F31" s="45">
        <v>127</v>
      </c>
      <c r="G31" s="45">
        <v>130</v>
      </c>
      <c r="H31" s="45">
        <v>180</v>
      </c>
      <c r="I31" s="45">
        <v>145</v>
      </c>
      <c r="J31" s="46">
        <v>1400</v>
      </c>
      <c r="K31" s="46">
        <v>62.37</v>
      </c>
      <c r="L31" s="46">
        <v>39.5</v>
      </c>
      <c r="M31" s="45">
        <v>220</v>
      </c>
      <c r="N31" s="45">
        <v>48</v>
      </c>
      <c r="O31" s="45">
        <v>45</v>
      </c>
      <c r="P31" s="57">
        <v>80</v>
      </c>
      <c r="Q31" s="57">
        <v>220</v>
      </c>
      <c r="R31" s="57">
        <v>240</v>
      </c>
      <c r="S31" s="57">
        <v>19.68</v>
      </c>
      <c r="T31" s="57">
        <v>444</v>
      </c>
      <c r="U31" s="57">
        <v>8</v>
      </c>
      <c r="V31" s="72">
        <v>360</v>
      </c>
      <c r="W31" s="72">
        <v>13</v>
      </c>
      <c r="X31" s="23"/>
    </row>
    <row r="32" ht="16.35" spans="1:24">
      <c r="A32" s="47" t="s">
        <v>50</v>
      </c>
      <c r="B32" s="48"/>
      <c r="C32" s="49">
        <f t="shared" ref="C32:W32" si="3">C30*C31</f>
        <v>1360</v>
      </c>
      <c r="D32" s="49">
        <f t="shared" si="3"/>
        <v>1080</v>
      </c>
      <c r="E32" s="49">
        <f t="shared" si="3"/>
        <v>255.76</v>
      </c>
      <c r="F32" s="49">
        <f t="shared" si="3"/>
        <v>173.99</v>
      </c>
      <c r="G32" s="49">
        <f t="shared" si="3"/>
        <v>1203.8</v>
      </c>
      <c r="H32" s="49">
        <f t="shared" si="3"/>
        <v>1224</v>
      </c>
      <c r="I32" s="49">
        <f t="shared" si="3"/>
        <v>66.7</v>
      </c>
      <c r="J32" s="49">
        <f t="shared" si="3"/>
        <v>168</v>
      </c>
      <c r="K32" s="49">
        <f t="shared" si="3"/>
        <v>263.2014</v>
      </c>
      <c r="L32" s="49">
        <f t="shared" si="3"/>
        <v>167.875</v>
      </c>
      <c r="M32" s="49">
        <f t="shared" si="3"/>
        <v>352</v>
      </c>
      <c r="N32" s="49">
        <f t="shared" si="3"/>
        <v>1287.36</v>
      </c>
      <c r="O32" s="49">
        <f t="shared" si="3"/>
        <v>86.85</v>
      </c>
      <c r="P32" s="49">
        <f t="shared" si="3"/>
        <v>191.2</v>
      </c>
      <c r="Q32" s="49">
        <f t="shared" si="3"/>
        <v>132</v>
      </c>
      <c r="R32" s="49">
        <f t="shared" si="3"/>
        <v>1560</v>
      </c>
      <c r="S32" s="49">
        <f t="shared" si="3"/>
        <v>1751.52</v>
      </c>
      <c r="T32" s="49">
        <f t="shared" si="3"/>
        <v>146.52</v>
      </c>
      <c r="U32" s="49">
        <f t="shared" si="3"/>
        <v>16</v>
      </c>
      <c r="V32" s="49">
        <f t="shared" si="3"/>
        <v>277.2</v>
      </c>
      <c r="W32" s="49">
        <f t="shared" si="3"/>
        <v>13</v>
      </c>
      <c r="X32" s="73">
        <f>SUM(C32:W32)</f>
        <v>11776.9764</v>
      </c>
    </row>
    <row r="33" ht="15.6" spans="1:24">
      <c r="A33" s="50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74">
        <f>X32/X2</f>
        <v>132.32557752809</v>
      </c>
    </row>
    <row r="34" customFormat="1" ht="27" customHeight="1" spans="2:14">
      <c r="B34" s="52" t="s">
        <v>51</v>
      </c>
      <c r="N34" s="58"/>
    </row>
    <row r="35" customFormat="1" ht="27" customHeight="1" spans="2:14">
      <c r="B35" s="52" t="s">
        <v>52</v>
      </c>
      <c r="N35" s="58"/>
    </row>
    <row r="36" customFormat="1" ht="27" customHeight="1" spans="2:2">
      <c r="B36" s="52" t="s">
        <v>53</v>
      </c>
    </row>
  </sheetData>
  <mergeCells count="36">
    <mergeCell ref="A1:X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3"/>
    <mergeCell ref="A24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X9:X28"/>
  </mergeCells>
  <pageMargins left="0.0784722222222222" right="0.196527777777778" top="1.05069444444444" bottom="1.05069444444444" header="0.708333333333333" footer="0.786805555555556"/>
  <pageSetup paperSize="9" scale="81" orientation="landscape" useFirstPageNumber="1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AC37"/>
  <sheetViews>
    <sheetView topLeftCell="B1" workbookViewId="0">
      <pane ySplit="7" topLeftCell="A11" activePane="bottomLeft" state="frozen"/>
      <selection/>
      <selection pane="bottomLeft" activeCell="K17" sqref="K17"/>
    </sheetView>
  </sheetViews>
  <sheetFormatPr defaultColWidth="11.537037037037" defaultRowHeight="13.2"/>
  <cols>
    <col min="1" max="1" width="6.33333333333333" customWidth="1"/>
    <col min="2" max="2" width="27.3333333333333" customWidth="1"/>
    <col min="3" max="3" width="7.11111111111111" customWidth="1"/>
    <col min="4" max="4" width="7" customWidth="1"/>
    <col min="5" max="5" width="6.55555555555556" customWidth="1"/>
    <col min="6" max="7" width="6.33333333333333" customWidth="1"/>
    <col min="8" max="9" width="7.11111111111111" customWidth="1"/>
    <col min="10" max="10" width="7.22222222222222" customWidth="1"/>
    <col min="11" max="11" width="6.22222222222222" customWidth="1"/>
    <col min="12" max="12" width="6.33333333333333" customWidth="1"/>
    <col min="13" max="13" width="6.77777777777778" customWidth="1"/>
    <col min="14" max="14" width="7.22222222222222" customWidth="1"/>
    <col min="15" max="15" width="6.22222222222222" customWidth="1"/>
    <col min="16" max="16" width="6.66666666666667" customWidth="1"/>
    <col min="17" max="17" width="6.55555555555556" customWidth="1"/>
    <col min="18" max="18" width="7.44444444444444" customWidth="1"/>
    <col min="19" max="19" width="7.11111111111111" customWidth="1"/>
    <col min="20" max="20" width="6.55555555555556" customWidth="1"/>
    <col min="21" max="22" width="7" customWidth="1"/>
    <col min="23" max="23" width="6.33333333333333" customWidth="1"/>
    <col min="24" max="24" width="5.88888888888889" customWidth="1"/>
    <col min="25" max="25" width="6" customWidth="1"/>
    <col min="26" max="27" width="5.44444444444444" customWidth="1"/>
    <col min="28" max="28" width="6.33333333333333" customWidth="1"/>
    <col min="29" max="29" width="8.22222222222222" customWidth="1"/>
  </cols>
  <sheetData>
    <row r="1" s="1" customFormat="1" ht="22" customHeight="1" spans="1:1">
      <c r="A1" s="1" t="s">
        <v>0</v>
      </c>
    </row>
    <row r="2" customHeight="1" spans="1:29">
      <c r="A2" s="130"/>
      <c r="B2" s="124" t="s">
        <v>54</v>
      </c>
      <c r="C2" s="5" t="s">
        <v>2</v>
      </c>
      <c r="D2" s="5" t="s">
        <v>3</v>
      </c>
      <c r="E2" s="5" t="s">
        <v>4</v>
      </c>
      <c r="F2" s="5" t="s">
        <v>55</v>
      </c>
      <c r="G2" s="5" t="s">
        <v>6</v>
      </c>
      <c r="H2" s="5" t="s">
        <v>7</v>
      </c>
      <c r="I2" s="5" t="s">
        <v>56</v>
      </c>
      <c r="J2" s="5" t="s">
        <v>57</v>
      </c>
      <c r="K2" s="5" t="s">
        <v>9</v>
      </c>
      <c r="L2" s="5" t="s">
        <v>10</v>
      </c>
      <c r="M2" s="5" t="s">
        <v>58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59</v>
      </c>
      <c r="S2" s="5" t="s">
        <v>60</v>
      </c>
      <c r="T2" s="5" t="s">
        <v>21</v>
      </c>
      <c r="U2" s="5" t="s">
        <v>11</v>
      </c>
      <c r="V2" s="5" t="s">
        <v>25</v>
      </c>
      <c r="W2" s="5" t="s">
        <v>61</v>
      </c>
      <c r="X2" s="5" t="s">
        <v>62</v>
      </c>
      <c r="Y2" s="5" t="s">
        <v>63</v>
      </c>
      <c r="Z2" s="5" t="s">
        <v>29</v>
      </c>
      <c r="AA2" s="5" t="s">
        <v>64</v>
      </c>
      <c r="AB2" s="5" t="s">
        <v>65</v>
      </c>
      <c r="AC2" s="120">
        <v>138</v>
      </c>
    </row>
    <row r="3" spans="1:29">
      <c r="A3" s="130"/>
      <c r="B3" s="125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121"/>
    </row>
    <row r="4" spans="1:29">
      <c r="A4" s="130"/>
      <c r="B4" s="12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121"/>
    </row>
    <row r="5" ht="12" customHeight="1" spans="1:29">
      <c r="A5" s="130"/>
      <c r="B5" s="125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121"/>
    </row>
    <row r="6" spans="1:29">
      <c r="A6" s="130"/>
      <c r="B6" s="125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21"/>
    </row>
    <row r="7" ht="28" customHeight="1" spans="1:29">
      <c r="A7" s="131"/>
      <c r="B7" s="127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22"/>
    </row>
    <row r="8" ht="16" customHeight="1" spans="1:29">
      <c r="A8" s="81"/>
      <c r="B8" s="132"/>
      <c r="C8" s="107">
        <v>1</v>
      </c>
      <c r="D8" s="107">
        <v>2</v>
      </c>
      <c r="E8" s="107">
        <v>3</v>
      </c>
      <c r="F8" s="107">
        <v>4</v>
      </c>
      <c r="G8" s="107">
        <v>5</v>
      </c>
      <c r="H8" s="107">
        <v>6</v>
      </c>
      <c r="I8" s="107">
        <v>7</v>
      </c>
      <c r="J8" s="107">
        <v>8</v>
      </c>
      <c r="K8" s="107">
        <v>9</v>
      </c>
      <c r="L8" s="107">
        <v>10</v>
      </c>
      <c r="M8" s="107">
        <v>11</v>
      </c>
      <c r="N8" s="107">
        <v>12</v>
      </c>
      <c r="O8" s="107">
        <v>13</v>
      </c>
      <c r="P8" s="107">
        <v>14</v>
      </c>
      <c r="Q8" s="107">
        <v>15</v>
      </c>
      <c r="R8" s="107">
        <v>16</v>
      </c>
      <c r="S8" s="107">
        <v>17</v>
      </c>
      <c r="T8" s="107">
        <v>18</v>
      </c>
      <c r="U8" s="107">
        <v>19</v>
      </c>
      <c r="V8" s="107">
        <v>20</v>
      </c>
      <c r="W8" s="107">
        <v>21</v>
      </c>
      <c r="X8" s="107">
        <v>22</v>
      </c>
      <c r="Y8" s="107">
        <v>23</v>
      </c>
      <c r="Z8" s="107">
        <v>24</v>
      </c>
      <c r="AA8" s="107">
        <v>25</v>
      </c>
      <c r="AB8" s="107">
        <v>26</v>
      </c>
      <c r="AC8" s="15" t="s">
        <v>30</v>
      </c>
    </row>
    <row r="9" spans="1:29">
      <c r="A9" s="83" t="s">
        <v>31</v>
      </c>
      <c r="B9" s="19" t="s">
        <v>66</v>
      </c>
      <c r="C9" s="20">
        <v>0.145</v>
      </c>
      <c r="D9" s="21"/>
      <c r="E9" s="21">
        <v>0.006</v>
      </c>
      <c r="F9" s="21">
        <v>0.0145</v>
      </c>
      <c r="G9" s="21"/>
      <c r="H9" s="84"/>
      <c r="I9" s="84"/>
      <c r="J9" s="84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116"/>
      <c r="W9" s="116"/>
      <c r="X9" s="116"/>
      <c r="Y9" s="116"/>
      <c r="Z9" s="116"/>
      <c r="AA9" s="116"/>
      <c r="AB9" s="116"/>
      <c r="AC9" s="64" t="s">
        <v>67</v>
      </c>
    </row>
    <row r="10" spans="1:29">
      <c r="A10" s="85"/>
      <c r="B10" s="23" t="s">
        <v>68</v>
      </c>
      <c r="C10" s="24"/>
      <c r="D10" s="25"/>
      <c r="E10" s="25">
        <v>0.0074</v>
      </c>
      <c r="F10" s="25"/>
      <c r="G10" s="25"/>
      <c r="H10" s="86">
        <v>0.00064</v>
      </c>
      <c r="I10" s="86"/>
      <c r="J10" s="86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7"/>
      <c r="W10" s="117"/>
      <c r="X10" s="117"/>
      <c r="Y10" s="117"/>
      <c r="Z10" s="117"/>
      <c r="AA10" s="117"/>
      <c r="AB10" s="117"/>
      <c r="AC10" s="66"/>
    </row>
    <row r="11" spans="1:29">
      <c r="A11" s="85"/>
      <c r="B11" s="26" t="s">
        <v>69</v>
      </c>
      <c r="C11" s="24"/>
      <c r="D11" s="25">
        <v>0.0099</v>
      </c>
      <c r="E11" s="25"/>
      <c r="F11" s="25"/>
      <c r="G11" s="25">
        <v>0.0123</v>
      </c>
      <c r="H11" s="86"/>
      <c r="I11" s="86"/>
      <c r="J11" s="86"/>
      <c r="K11" s="25">
        <v>0.0276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7"/>
      <c r="W11" s="117"/>
      <c r="X11" s="117"/>
      <c r="Y11" s="117"/>
      <c r="Z11" s="117"/>
      <c r="AA11" s="117"/>
      <c r="AB11" s="117"/>
      <c r="AC11" s="66"/>
    </row>
    <row r="12" spans="1:29">
      <c r="A12" s="85"/>
      <c r="B12" s="23"/>
      <c r="C12" s="24"/>
      <c r="D12" s="25"/>
      <c r="E12" s="25"/>
      <c r="F12" s="25"/>
      <c r="G12" s="25"/>
      <c r="H12" s="86"/>
      <c r="I12" s="86"/>
      <c r="J12" s="86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7"/>
      <c r="W12" s="117"/>
      <c r="X12" s="117"/>
      <c r="Y12" s="117"/>
      <c r="Z12" s="117"/>
      <c r="AA12" s="117"/>
      <c r="AB12" s="117"/>
      <c r="AC12" s="66"/>
    </row>
    <row r="13" ht="13.95" spans="1:29">
      <c r="A13" s="87"/>
      <c r="B13" s="28"/>
      <c r="C13" s="29"/>
      <c r="D13" s="30"/>
      <c r="E13" s="30"/>
      <c r="F13" s="30"/>
      <c r="G13" s="30"/>
      <c r="H13" s="88"/>
      <c r="I13" s="88"/>
      <c r="J13" s="88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118"/>
      <c r="W13" s="118"/>
      <c r="X13" s="118"/>
      <c r="Y13" s="118"/>
      <c r="Z13" s="118"/>
      <c r="AA13" s="118"/>
      <c r="AB13" s="118"/>
      <c r="AC13" s="66"/>
    </row>
    <row r="14" spans="1:29">
      <c r="A14" s="83" t="s">
        <v>36</v>
      </c>
      <c r="B14" s="19" t="s">
        <v>57</v>
      </c>
      <c r="C14" s="20"/>
      <c r="D14" s="21"/>
      <c r="E14" s="21"/>
      <c r="F14" s="21"/>
      <c r="G14" s="21"/>
      <c r="H14" s="84"/>
      <c r="I14" s="84"/>
      <c r="J14" s="21">
        <v>0.5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116"/>
      <c r="W14" s="116"/>
      <c r="X14" s="116"/>
      <c r="Y14" s="116"/>
      <c r="Z14" s="116"/>
      <c r="AA14" s="116"/>
      <c r="AB14" s="116"/>
      <c r="AC14" s="66"/>
    </row>
    <row r="15" spans="1:29">
      <c r="A15" s="85"/>
      <c r="B15" s="23" t="s">
        <v>56</v>
      </c>
      <c r="C15" s="24"/>
      <c r="D15" s="25"/>
      <c r="E15" s="25"/>
      <c r="F15" s="25"/>
      <c r="G15" s="25"/>
      <c r="H15" s="86"/>
      <c r="I15" s="25">
        <v>0.01015</v>
      </c>
      <c r="J15" s="86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117"/>
      <c r="W15" s="117"/>
      <c r="X15" s="117"/>
      <c r="Y15" s="117"/>
      <c r="Z15" s="117"/>
      <c r="AA15" s="117"/>
      <c r="AB15" s="117"/>
      <c r="AC15" s="66"/>
    </row>
    <row r="16" spans="1:29">
      <c r="A16" s="85"/>
      <c r="B16" s="23"/>
      <c r="C16" s="24"/>
      <c r="D16" s="25"/>
      <c r="E16" s="25"/>
      <c r="F16" s="25"/>
      <c r="G16" s="25"/>
      <c r="H16" s="86"/>
      <c r="I16" s="86"/>
      <c r="J16" s="86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117"/>
      <c r="W16" s="117"/>
      <c r="X16" s="117"/>
      <c r="Y16" s="117"/>
      <c r="Z16" s="117"/>
      <c r="AA16" s="117"/>
      <c r="AB16" s="117"/>
      <c r="AC16" s="66"/>
    </row>
    <row r="17" ht="13.95" spans="1:29">
      <c r="A17" s="89"/>
      <c r="B17" s="90"/>
      <c r="C17" s="31"/>
      <c r="D17" s="32"/>
      <c r="E17" s="32"/>
      <c r="F17" s="32"/>
      <c r="G17" s="32"/>
      <c r="H17" s="91"/>
      <c r="I17" s="91"/>
      <c r="J17" s="91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119"/>
      <c r="W17" s="119"/>
      <c r="X17" s="119"/>
      <c r="Y17" s="119"/>
      <c r="Z17" s="119"/>
      <c r="AA17" s="119"/>
      <c r="AB17" s="119"/>
      <c r="AC17" s="66"/>
    </row>
    <row r="18" ht="18" customHeight="1" spans="1:29">
      <c r="A18" s="92" t="s">
        <v>37</v>
      </c>
      <c r="B18" s="133" t="s">
        <v>70</v>
      </c>
      <c r="C18" s="20"/>
      <c r="D18" s="21"/>
      <c r="E18" s="21"/>
      <c r="F18" s="21"/>
      <c r="G18" s="21"/>
      <c r="H18" s="84"/>
      <c r="I18" s="84"/>
      <c r="J18" s="84"/>
      <c r="K18" s="21"/>
      <c r="L18" s="21"/>
      <c r="M18" s="21"/>
      <c r="N18" s="21">
        <v>0.074</v>
      </c>
      <c r="O18" s="21">
        <v>0.01</v>
      </c>
      <c r="P18" s="21">
        <v>0.01</v>
      </c>
      <c r="Q18" s="21">
        <v>0.00202</v>
      </c>
      <c r="R18" s="21">
        <v>0.073</v>
      </c>
      <c r="S18" s="21">
        <v>0.0254</v>
      </c>
      <c r="T18" s="21"/>
      <c r="U18" s="21"/>
      <c r="V18" s="116"/>
      <c r="W18" s="116"/>
      <c r="X18" s="116"/>
      <c r="Y18" s="116"/>
      <c r="Z18" s="116"/>
      <c r="AA18" s="116"/>
      <c r="AB18" s="116"/>
      <c r="AC18" s="66"/>
    </row>
    <row r="19" spans="1:29">
      <c r="A19" s="93"/>
      <c r="B19" s="134" t="s">
        <v>71</v>
      </c>
      <c r="C19" s="24"/>
      <c r="D19" s="25"/>
      <c r="E19" s="25"/>
      <c r="F19" s="25"/>
      <c r="G19" s="25"/>
      <c r="H19" s="86"/>
      <c r="I19" s="86"/>
      <c r="J19" s="86"/>
      <c r="K19" s="25"/>
      <c r="L19" s="25"/>
      <c r="M19" s="25"/>
      <c r="N19" s="25"/>
      <c r="O19" s="25">
        <v>0.01</v>
      </c>
      <c r="P19" s="25">
        <v>0.007</v>
      </c>
      <c r="Q19" s="25">
        <v>0.0032</v>
      </c>
      <c r="R19" s="25">
        <v>0.07</v>
      </c>
      <c r="S19" s="25"/>
      <c r="T19" s="25">
        <v>0.002</v>
      </c>
      <c r="U19" s="25"/>
      <c r="V19" s="117">
        <v>0.0029</v>
      </c>
      <c r="W19" s="117"/>
      <c r="X19" s="117"/>
      <c r="Y19" s="117"/>
      <c r="Z19" s="117"/>
      <c r="AA19" s="117"/>
      <c r="AB19" s="117"/>
      <c r="AC19" s="66"/>
    </row>
    <row r="20" spans="1:29">
      <c r="A20" s="93"/>
      <c r="B20" s="134" t="s">
        <v>72</v>
      </c>
      <c r="C20" s="24">
        <v>0.0401</v>
      </c>
      <c r="D20" s="25">
        <v>0.0053</v>
      </c>
      <c r="E20" s="25"/>
      <c r="F20" s="25"/>
      <c r="G20" s="25"/>
      <c r="H20" s="86"/>
      <c r="I20" s="86"/>
      <c r="J20" s="86"/>
      <c r="K20" s="25"/>
      <c r="L20" s="25"/>
      <c r="M20" s="25"/>
      <c r="N20" s="25">
        <v>0.197</v>
      </c>
      <c r="O20" s="25"/>
      <c r="P20" s="25"/>
      <c r="Q20" s="25"/>
      <c r="R20" s="25"/>
      <c r="S20" s="25"/>
      <c r="T20" s="25"/>
      <c r="U20" s="25"/>
      <c r="V20" s="117"/>
      <c r="W20" s="117"/>
      <c r="X20" s="117"/>
      <c r="Y20" s="117"/>
      <c r="Z20" s="117"/>
      <c r="AA20" s="117"/>
      <c r="AB20" s="117"/>
      <c r="AC20" s="66"/>
    </row>
    <row r="21" spans="1:29">
      <c r="A21" s="93"/>
      <c r="B21" s="135" t="s">
        <v>73</v>
      </c>
      <c r="C21" s="24"/>
      <c r="D21" s="25"/>
      <c r="E21" s="25">
        <v>0.008</v>
      </c>
      <c r="F21" s="25"/>
      <c r="G21" s="25"/>
      <c r="H21" s="86"/>
      <c r="I21" s="86"/>
      <c r="J21" s="86"/>
      <c r="K21" s="25"/>
      <c r="L21" s="25"/>
      <c r="M21" s="25">
        <v>0.014</v>
      </c>
      <c r="N21" s="25"/>
      <c r="O21" s="25"/>
      <c r="P21" s="25"/>
      <c r="Q21" s="25"/>
      <c r="R21" s="25"/>
      <c r="S21" s="25"/>
      <c r="T21" s="25"/>
      <c r="U21" s="25">
        <v>0.0192</v>
      </c>
      <c r="V21" s="117"/>
      <c r="W21" s="117"/>
      <c r="X21" s="117"/>
      <c r="Y21" s="117"/>
      <c r="Z21" s="117"/>
      <c r="AA21" s="117"/>
      <c r="AB21" s="117"/>
      <c r="AC21" s="66"/>
    </row>
    <row r="22" spans="1:29">
      <c r="A22" s="93"/>
      <c r="B22" s="136" t="s">
        <v>42</v>
      </c>
      <c r="C22" s="24"/>
      <c r="D22" s="25"/>
      <c r="E22" s="25"/>
      <c r="F22" s="25"/>
      <c r="G22" s="25"/>
      <c r="H22" s="86"/>
      <c r="I22" s="86"/>
      <c r="J22" s="86"/>
      <c r="K22" s="25"/>
      <c r="L22" s="25">
        <v>0.0465</v>
      </c>
      <c r="M22" s="25"/>
      <c r="N22" s="25"/>
      <c r="O22" s="25"/>
      <c r="P22" s="25"/>
      <c r="Q22" s="25"/>
      <c r="R22" s="25"/>
      <c r="S22" s="25"/>
      <c r="T22" s="25"/>
      <c r="U22" s="25"/>
      <c r="V22" s="117"/>
      <c r="W22" s="117"/>
      <c r="X22" s="117"/>
      <c r="Y22" s="117"/>
      <c r="Z22" s="117"/>
      <c r="AA22" s="117"/>
      <c r="AB22" s="117"/>
      <c r="AC22" s="66"/>
    </row>
    <row r="23" ht="13.95" spans="1:29">
      <c r="A23" s="94"/>
      <c r="B23" s="137"/>
      <c r="C23" s="29"/>
      <c r="D23" s="30"/>
      <c r="E23" s="30"/>
      <c r="F23" s="30"/>
      <c r="G23" s="30"/>
      <c r="H23" s="88"/>
      <c r="I23" s="88"/>
      <c r="J23" s="88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118"/>
      <c r="W23" s="118"/>
      <c r="X23" s="118"/>
      <c r="Y23" s="118"/>
      <c r="Z23" s="118"/>
      <c r="AA23" s="118"/>
      <c r="AB23" s="118"/>
      <c r="AC23" s="66"/>
    </row>
    <row r="24" spans="1:29">
      <c r="A24" s="92" t="s">
        <v>43</v>
      </c>
      <c r="B24" s="138" t="s">
        <v>74</v>
      </c>
      <c r="C24" s="20">
        <v>0.025</v>
      </c>
      <c r="D24" s="21"/>
      <c r="E24" s="21">
        <v>0.0051</v>
      </c>
      <c r="F24" s="21"/>
      <c r="G24" s="21"/>
      <c r="H24" s="84"/>
      <c r="I24" s="84"/>
      <c r="J24" s="84"/>
      <c r="K24" s="21"/>
      <c r="L24" s="21"/>
      <c r="M24" s="21"/>
      <c r="N24" s="21"/>
      <c r="O24" s="21"/>
      <c r="P24" s="21"/>
      <c r="Q24" s="21">
        <v>0.012</v>
      </c>
      <c r="R24" s="21"/>
      <c r="S24" s="21"/>
      <c r="T24" s="21">
        <v>0.0444</v>
      </c>
      <c r="U24" s="21"/>
      <c r="V24" s="116"/>
      <c r="W24" s="116"/>
      <c r="X24" s="116">
        <v>1.5</v>
      </c>
      <c r="Y24" s="116">
        <v>19</v>
      </c>
      <c r="Z24" s="116"/>
      <c r="AA24" s="116"/>
      <c r="AB24" s="116">
        <v>0.02533</v>
      </c>
      <c r="AC24" s="66"/>
    </row>
    <row r="25" spans="1:29">
      <c r="A25" s="93"/>
      <c r="B25" s="135" t="s">
        <v>75</v>
      </c>
      <c r="C25" s="24">
        <v>0.145</v>
      </c>
      <c r="D25" s="25"/>
      <c r="E25" s="25">
        <v>0.00734</v>
      </c>
      <c r="F25" s="25"/>
      <c r="G25" s="25"/>
      <c r="H25" s="86"/>
      <c r="I25" s="86"/>
      <c r="J25" s="86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117"/>
      <c r="W25" s="117">
        <v>0.00288</v>
      </c>
      <c r="X25" s="117"/>
      <c r="Y25" s="117"/>
      <c r="Z25" s="117"/>
      <c r="AA25" s="117"/>
      <c r="AB25" s="117"/>
      <c r="AC25" s="66"/>
    </row>
    <row r="26" spans="1:29">
      <c r="A26" s="93"/>
      <c r="B26" s="95"/>
      <c r="C26" s="109"/>
      <c r="D26" s="110"/>
      <c r="E26" s="110"/>
      <c r="F26" s="110"/>
      <c r="G26" s="110"/>
      <c r="H26" s="111"/>
      <c r="I26" s="111"/>
      <c r="J26" s="111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119"/>
      <c r="W26" s="119"/>
      <c r="X26" s="119"/>
      <c r="Y26" s="119"/>
      <c r="Z26" s="119"/>
      <c r="AA26" s="119"/>
      <c r="AB26" s="119"/>
      <c r="AC26" s="66"/>
    </row>
    <row r="27" spans="1:29">
      <c r="A27" s="93"/>
      <c r="B27" s="95"/>
      <c r="C27" s="109"/>
      <c r="D27" s="110"/>
      <c r="E27" s="110"/>
      <c r="F27" s="110"/>
      <c r="G27" s="110"/>
      <c r="H27" s="111"/>
      <c r="I27" s="111"/>
      <c r="J27" s="111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119"/>
      <c r="W27" s="119"/>
      <c r="X27" s="119"/>
      <c r="Y27" s="119"/>
      <c r="Z27" s="119"/>
      <c r="AA27" s="119"/>
      <c r="AB27" s="119"/>
      <c r="AC27" s="66"/>
    </row>
    <row r="28" ht="13.95" spans="1:29">
      <c r="A28" s="94"/>
      <c r="B28" s="28"/>
      <c r="C28" s="29"/>
      <c r="D28" s="30"/>
      <c r="E28" s="30"/>
      <c r="F28" s="30"/>
      <c r="G28" s="30"/>
      <c r="H28" s="88"/>
      <c r="I28" s="88"/>
      <c r="J28" s="8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118"/>
      <c r="W28" s="118"/>
      <c r="X28" s="118"/>
      <c r="Y28" s="118"/>
      <c r="Z28" s="118">
        <v>1</v>
      </c>
      <c r="AA28" s="118">
        <v>1</v>
      </c>
      <c r="AB28" s="118"/>
      <c r="AC28" s="69"/>
    </row>
    <row r="29" ht="15.6" spans="1:29">
      <c r="A29" s="39" t="s">
        <v>47</v>
      </c>
      <c r="B29" s="40"/>
      <c r="C29" s="20">
        <f t="shared" ref="C29:I29" si="0">SUM(C9:C28)</f>
        <v>0.3551</v>
      </c>
      <c r="D29" s="21">
        <f t="shared" si="0"/>
        <v>0.0152</v>
      </c>
      <c r="E29" s="21">
        <f t="shared" si="0"/>
        <v>0.03384</v>
      </c>
      <c r="F29" s="21">
        <f t="shared" si="0"/>
        <v>0.0145</v>
      </c>
      <c r="G29" s="21">
        <f t="shared" si="0"/>
        <v>0.0123</v>
      </c>
      <c r="H29" s="84">
        <f t="shared" si="0"/>
        <v>0.00064</v>
      </c>
      <c r="I29" s="84">
        <f t="shared" si="0"/>
        <v>0.01015</v>
      </c>
      <c r="J29" s="84">
        <f t="shared" ref="J29:X29" si="1">SUM(J9:J28)</f>
        <v>0.5</v>
      </c>
      <c r="K29" s="21">
        <f t="shared" si="1"/>
        <v>0.0276</v>
      </c>
      <c r="L29" s="21">
        <f t="shared" si="1"/>
        <v>0.0465</v>
      </c>
      <c r="M29" s="21">
        <f t="shared" si="1"/>
        <v>0.014</v>
      </c>
      <c r="N29" s="21">
        <f t="shared" si="1"/>
        <v>0.271</v>
      </c>
      <c r="O29" s="21">
        <f t="shared" si="1"/>
        <v>0.02</v>
      </c>
      <c r="P29" s="21">
        <f t="shared" si="1"/>
        <v>0.017</v>
      </c>
      <c r="Q29" s="21">
        <f t="shared" si="1"/>
        <v>0.01722</v>
      </c>
      <c r="R29" s="21">
        <f t="shared" si="1"/>
        <v>0.143</v>
      </c>
      <c r="S29" s="21">
        <f t="shared" si="1"/>
        <v>0.0254</v>
      </c>
      <c r="T29" s="21">
        <f t="shared" si="1"/>
        <v>0.0464</v>
      </c>
      <c r="U29" s="21">
        <f t="shared" si="1"/>
        <v>0.0192</v>
      </c>
      <c r="V29" s="21">
        <f t="shared" si="1"/>
        <v>0.0029</v>
      </c>
      <c r="W29" s="21">
        <f t="shared" si="1"/>
        <v>0.00288</v>
      </c>
      <c r="X29" s="21">
        <f t="shared" si="1"/>
        <v>1.5</v>
      </c>
      <c r="Y29" s="21">
        <v>19</v>
      </c>
      <c r="Z29" s="21">
        <v>1</v>
      </c>
      <c r="AA29" s="21">
        <v>1</v>
      </c>
      <c r="AB29" s="21">
        <f>SUM(AB9:AB28)</f>
        <v>0.02533</v>
      </c>
      <c r="AC29" s="19"/>
    </row>
    <row r="30" ht="15.6" hidden="1" spans="1:29">
      <c r="A30" s="41" t="s">
        <v>48</v>
      </c>
      <c r="B30" s="42"/>
      <c r="C30" s="24">
        <f t="shared" ref="C30:I30" si="2">138*C29</f>
        <v>49.0038</v>
      </c>
      <c r="D30" s="24">
        <f t="shared" si="2"/>
        <v>2.0976</v>
      </c>
      <c r="E30" s="24">
        <f t="shared" si="2"/>
        <v>4.66992</v>
      </c>
      <c r="F30" s="24">
        <f t="shared" si="2"/>
        <v>2.001</v>
      </c>
      <c r="G30" s="24">
        <f t="shared" si="2"/>
        <v>1.6974</v>
      </c>
      <c r="H30" s="24">
        <f t="shared" si="2"/>
        <v>0.08832</v>
      </c>
      <c r="I30" s="24">
        <f t="shared" si="2"/>
        <v>1.4007</v>
      </c>
      <c r="J30" s="24">
        <v>72</v>
      </c>
      <c r="K30" s="24">
        <f t="shared" ref="K30:W30" si="3">138*K29</f>
        <v>3.8088</v>
      </c>
      <c r="L30" s="24">
        <f t="shared" si="3"/>
        <v>6.417</v>
      </c>
      <c r="M30" s="24">
        <f t="shared" si="3"/>
        <v>1.932</v>
      </c>
      <c r="N30" s="24">
        <f t="shared" si="3"/>
        <v>37.398</v>
      </c>
      <c r="O30" s="24">
        <f t="shared" si="3"/>
        <v>2.76</v>
      </c>
      <c r="P30" s="24">
        <f t="shared" si="3"/>
        <v>2.346</v>
      </c>
      <c r="Q30" s="24">
        <f t="shared" si="3"/>
        <v>2.37636</v>
      </c>
      <c r="R30" s="24">
        <f t="shared" si="3"/>
        <v>19.734</v>
      </c>
      <c r="S30" s="24">
        <f t="shared" si="3"/>
        <v>3.5052</v>
      </c>
      <c r="T30" s="24">
        <f t="shared" si="3"/>
        <v>6.4032</v>
      </c>
      <c r="U30" s="24">
        <f t="shared" si="3"/>
        <v>2.6496</v>
      </c>
      <c r="V30" s="24">
        <f t="shared" si="3"/>
        <v>0.4002</v>
      </c>
      <c r="W30" s="24">
        <f t="shared" si="3"/>
        <v>0.39744</v>
      </c>
      <c r="X30" s="24">
        <v>1.5</v>
      </c>
      <c r="Y30" s="24">
        <v>19</v>
      </c>
      <c r="Z30" s="24">
        <v>1</v>
      </c>
      <c r="AA30" s="24">
        <v>1</v>
      </c>
      <c r="AB30" s="24">
        <f>138*AB29</f>
        <v>3.49554</v>
      </c>
      <c r="AC30" s="123"/>
    </row>
    <row r="31" ht="15.6" spans="1:29">
      <c r="A31" s="41" t="s">
        <v>48</v>
      </c>
      <c r="B31" s="42"/>
      <c r="C31" s="44">
        <f>ROUND(C30,2)</f>
        <v>49</v>
      </c>
      <c r="D31" s="45">
        <f>ROUND(D30,2)</f>
        <v>2.1</v>
      </c>
      <c r="E31" s="45">
        <f>ROUND(E30,2)</f>
        <v>4.67</v>
      </c>
      <c r="F31" s="45">
        <f>ROUND(F30,2)</f>
        <v>2</v>
      </c>
      <c r="G31" s="45">
        <f>ROUND(G30,2)</f>
        <v>1.7</v>
      </c>
      <c r="H31" s="45">
        <v>0.085</v>
      </c>
      <c r="I31" s="45">
        <f>ROUND(I30,2)</f>
        <v>1.4</v>
      </c>
      <c r="J31" s="45">
        <f t="shared" ref="J31:X31" si="4">ROUND(J30,2)</f>
        <v>72</v>
      </c>
      <c r="K31" s="45">
        <f t="shared" si="4"/>
        <v>3.81</v>
      </c>
      <c r="L31" s="45">
        <f t="shared" si="4"/>
        <v>6.42</v>
      </c>
      <c r="M31" s="45">
        <f t="shared" si="4"/>
        <v>1.93</v>
      </c>
      <c r="N31" s="45">
        <f t="shared" si="4"/>
        <v>37.4</v>
      </c>
      <c r="O31" s="45">
        <f t="shared" si="4"/>
        <v>2.76</v>
      </c>
      <c r="P31" s="45">
        <f t="shared" si="4"/>
        <v>2.35</v>
      </c>
      <c r="Q31" s="45">
        <f t="shared" si="4"/>
        <v>2.38</v>
      </c>
      <c r="R31" s="45">
        <f t="shared" si="4"/>
        <v>19.73</v>
      </c>
      <c r="S31" s="45">
        <f t="shared" si="4"/>
        <v>3.51</v>
      </c>
      <c r="T31" s="45">
        <f t="shared" si="4"/>
        <v>6.4</v>
      </c>
      <c r="U31" s="57">
        <f t="shared" si="4"/>
        <v>2.65</v>
      </c>
      <c r="V31" s="57">
        <f t="shared" si="4"/>
        <v>0.4</v>
      </c>
      <c r="W31" s="57">
        <f t="shared" si="4"/>
        <v>0.4</v>
      </c>
      <c r="X31" s="57">
        <v>1.5</v>
      </c>
      <c r="Y31" s="57">
        <v>19</v>
      </c>
      <c r="Z31" s="57">
        <v>1</v>
      </c>
      <c r="AA31" s="57">
        <v>1</v>
      </c>
      <c r="AB31" s="57">
        <f>ROUND(AB30,2)</f>
        <v>3.5</v>
      </c>
      <c r="AC31" s="123"/>
    </row>
    <row r="32" ht="15.6" spans="1:29">
      <c r="A32" s="41" t="s">
        <v>49</v>
      </c>
      <c r="B32" s="42"/>
      <c r="C32" s="44">
        <v>80</v>
      </c>
      <c r="D32" s="46">
        <v>800</v>
      </c>
      <c r="E32" s="46">
        <v>92</v>
      </c>
      <c r="F32" s="45">
        <v>127</v>
      </c>
      <c r="G32" s="45">
        <v>570</v>
      </c>
      <c r="H32" s="46">
        <v>1400</v>
      </c>
      <c r="I32" s="46">
        <v>150</v>
      </c>
      <c r="J32" s="45">
        <v>25</v>
      </c>
      <c r="K32" s="46">
        <v>62.37</v>
      </c>
      <c r="L32" s="46">
        <v>39.5</v>
      </c>
      <c r="M32" s="45">
        <v>330</v>
      </c>
      <c r="N32" s="45">
        <v>48</v>
      </c>
      <c r="O32" s="45">
        <v>45</v>
      </c>
      <c r="P32" s="57">
        <v>80</v>
      </c>
      <c r="Q32" s="45">
        <v>220</v>
      </c>
      <c r="R32" s="45">
        <v>240</v>
      </c>
      <c r="S32" s="45">
        <v>56</v>
      </c>
      <c r="T32" s="45">
        <v>96</v>
      </c>
      <c r="U32" s="57">
        <v>130</v>
      </c>
      <c r="V32" s="57">
        <v>444</v>
      </c>
      <c r="W32" s="57">
        <v>750</v>
      </c>
      <c r="X32" s="72">
        <v>18</v>
      </c>
      <c r="Y32" s="57">
        <v>8</v>
      </c>
      <c r="Z32" s="72">
        <v>13</v>
      </c>
      <c r="AA32" s="72">
        <v>20</v>
      </c>
      <c r="AB32" s="72">
        <v>110</v>
      </c>
      <c r="AC32" s="71"/>
    </row>
    <row r="33" ht="16.35" spans="1:29">
      <c r="A33" s="47" t="s">
        <v>50</v>
      </c>
      <c r="B33" s="48"/>
      <c r="C33" s="49">
        <f t="shared" ref="C33:I33" si="5">C31*C32</f>
        <v>3920</v>
      </c>
      <c r="D33" s="177">
        <f t="shared" si="5"/>
        <v>1680</v>
      </c>
      <c r="E33" s="177">
        <f t="shared" si="5"/>
        <v>429.64</v>
      </c>
      <c r="F33" s="177">
        <f t="shared" si="5"/>
        <v>254</v>
      </c>
      <c r="G33" s="177">
        <f t="shared" si="5"/>
        <v>969</v>
      </c>
      <c r="H33" s="177">
        <v>126</v>
      </c>
      <c r="I33" s="177">
        <f t="shared" si="5"/>
        <v>210</v>
      </c>
      <c r="J33" s="177">
        <f t="shared" ref="J33:AB33" si="6">J31*J32</f>
        <v>1800</v>
      </c>
      <c r="K33" s="177">
        <f t="shared" si="6"/>
        <v>237.6297</v>
      </c>
      <c r="L33" s="177">
        <f t="shared" si="6"/>
        <v>253.59</v>
      </c>
      <c r="M33" s="177">
        <f t="shared" si="6"/>
        <v>636.9</v>
      </c>
      <c r="N33" s="177">
        <f t="shared" si="6"/>
        <v>1795.2</v>
      </c>
      <c r="O33" s="177">
        <f t="shared" si="6"/>
        <v>124.2</v>
      </c>
      <c r="P33" s="177">
        <f t="shared" si="6"/>
        <v>188</v>
      </c>
      <c r="Q33" s="177">
        <f t="shared" si="6"/>
        <v>523.6</v>
      </c>
      <c r="R33" s="177">
        <f t="shared" si="6"/>
        <v>4735.2</v>
      </c>
      <c r="S33" s="177">
        <f t="shared" si="6"/>
        <v>196.56</v>
      </c>
      <c r="T33" s="177">
        <f t="shared" si="6"/>
        <v>614.4</v>
      </c>
      <c r="U33" s="177">
        <f t="shared" si="6"/>
        <v>344.5</v>
      </c>
      <c r="V33" s="177">
        <f t="shared" si="6"/>
        <v>177.6</v>
      </c>
      <c r="W33" s="177">
        <f t="shared" si="6"/>
        <v>300</v>
      </c>
      <c r="X33" s="177">
        <f t="shared" si="6"/>
        <v>27</v>
      </c>
      <c r="Y33" s="177">
        <f t="shared" si="6"/>
        <v>152</v>
      </c>
      <c r="Z33" s="177">
        <f t="shared" si="6"/>
        <v>13</v>
      </c>
      <c r="AA33" s="177">
        <f t="shared" si="6"/>
        <v>20</v>
      </c>
      <c r="AB33" s="177">
        <f t="shared" si="6"/>
        <v>385</v>
      </c>
      <c r="AC33" s="73">
        <f>SUM(C33:AB33)</f>
        <v>20113.0197</v>
      </c>
    </row>
    <row r="34" ht="15.6" spans="1:29">
      <c r="A34" s="50"/>
      <c r="B34" s="50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>
        <f>AC33/AC2</f>
        <v>145.746519565217</v>
      </c>
    </row>
    <row r="35" customFormat="1" ht="27" customHeight="1" spans="2:16">
      <c r="B35" s="52" t="s">
        <v>76</v>
      </c>
      <c r="P35" s="74"/>
    </row>
    <row r="36" customFormat="1" ht="27" customHeight="1" spans="2:16">
      <c r="B36" s="52" t="s">
        <v>77</v>
      </c>
      <c r="P36" s="74"/>
    </row>
    <row r="37" customFormat="1" ht="27" customHeight="1" spans="2:2">
      <c r="B37" s="52" t="s">
        <v>78</v>
      </c>
    </row>
  </sheetData>
  <mergeCells count="41">
    <mergeCell ref="A1:AC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C9:AC28"/>
  </mergeCells>
  <pageMargins left="0.0784722222222222" right="0.196527777777778" top="1.05069444444444" bottom="1.05069444444444" header="0.708333333333333" footer="0.786805555555556"/>
  <pageSetup paperSize="9" scale="69" orientation="landscape" useFirstPageNumber="1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AB37"/>
  <sheetViews>
    <sheetView topLeftCell="B1" workbookViewId="0">
      <pane ySplit="7" topLeftCell="A21" activePane="bottomLeft" state="frozen"/>
      <selection/>
      <selection pane="bottomLeft" activeCell="H18" sqref="H18"/>
    </sheetView>
  </sheetViews>
  <sheetFormatPr defaultColWidth="11.537037037037" defaultRowHeight="13.2"/>
  <cols>
    <col min="1" max="1" width="6.33333333333333" customWidth="1"/>
    <col min="2" max="2" width="23.5555555555556" customWidth="1"/>
    <col min="3" max="3" width="7" customWidth="1"/>
    <col min="4" max="4" width="7.33333333333333" customWidth="1"/>
    <col min="5" max="5" width="6.55555555555556" customWidth="1"/>
    <col min="6" max="6" width="7" customWidth="1"/>
    <col min="7" max="8" width="6" customWidth="1"/>
    <col min="9" max="9" width="6.66666666666667" customWidth="1"/>
    <col min="10" max="10" width="6.55555555555556" customWidth="1"/>
    <col min="11" max="12" width="7.44444444444444" customWidth="1"/>
    <col min="13" max="13" width="7.11111111111111" customWidth="1"/>
    <col min="14" max="14" width="7.33333333333333" customWidth="1"/>
    <col min="15" max="15" width="6.11111111111111" customWidth="1"/>
    <col min="16" max="16" width="6.33333333333333" customWidth="1"/>
    <col min="17" max="17" width="6.22222222222222" customWidth="1"/>
    <col min="18" max="19" width="6.44444444444444" customWidth="1"/>
    <col min="20" max="21" width="6.22222222222222" customWidth="1"/>
    <col min="22" max="22" width="7.11111111111111" customWidth="1"/>
    <col min="23" max="23" width="7.33333333333333" customWidth="1"/>
    <col min="24" max="24" width="5.55555555555556" customWidth="1"/>
    <col min="25" max="26" width="5.44444444444444" customWidth="1"/>
    <col min="27" max="27" width="6.11111111111111" customWidth="1"/>
    <col min="28" max="28" width="9.22222222222222" customWidth="1"/>
  </cols>
  <sheetData>
    <row r="1" s="1" customFormat="1" ht="43" customHeight="1" spans="1:1">
      <c r="A1" s="1" t="s">
        <v>0</v>
      </c>
    </row>
    <row r="2" customHeight="1" spans="1:28">
      <c r="A2" s="75"/>
      <c r="B2" s="124" t="s">
        <v>79</v>
      </c>
      <c r="C2" s="5" t="s">
        <v>2</v>
      </c>
      <c r="D2" s="5" t="s">
        <v>3</v>
      </c>
      <c r="E2" s="5" t="s">
        <v>4</v>
      </c>
      <c r="F2" s="5" t="s">
        <v>7</v>
      </c>
      <c r="G2" s="5" t="s">
        <v>18</v>
      </c>
      <c r="H2" s="5" t="s">
        <v>26</v>
      </c>
      <c r="I2" s="5" t="s">
        <v>9</v>
      </c>
      <c r="J2" s="5" t="s">
        <v>10</v>
      </c>
      <c r="K2" s="5" t="s">
        <v>80</v>
      </c>
      <c r="L2" s="5" t="s">
        <v>59</v>
      </c>
      <c r="M2" s="5" t="s">
        <v>81</v>
      </c>
      <c r="N2" s="5" t="s">
        <v>82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21</v>
      </c>
      <c r="T2" s="5" t="s">
        <v>24</v>
      </c>
      <c r="U2" s="5" t="s">
        <v>19</v>
      </c>
      <c r="V2" s="5" t="s">
        <v>25</v>
      </c>
      <c r="W2" s="5" t="s">
        <v>83</v>
      </c>
      <c r="X2" s="5" t="s">
        <v>29</v>
      </c>
      <c r="Y2" s="5" t="s">
        <v>84</v>
      </c>
      <c r="Z2" s="5" t="s">
        <v>64</v>
      </c>
      <c r="AA2" s="113" t="s">
        <v>85</v>
      </c>
      <c r="AB2" s="120">
        <v>139</v>
      </c>
    </row>
    <row r="3" spans="1:28">
      <c r="A3" s="77"/>
      <c r="B3" s="125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14"/>
      <c r="AB3" s="121"/>
    </row>
    <row r="4" spans="1:28">
      <c r="A4" s="77"/>
      <c r="B4" s="12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14"/>
      <c r="AB4" s="121"/>
    </row>
    <row r="5" ht="12" customHeight="1" spans="1:28">
      <c r="A5" s="77"/>
      <c r="B5" s="125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14"/>
      <c r="AB5" s="121"/>
    </row>
    <row r="6" spans="1:28">
      <c r="A6" s="77"/>
      <c r="B6" s="125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14"/>
      <c r="AB6" s="121"/>
    </row>
    <row r="7" ht="28" customHeight="1" spans="1:28">
      <c r="A7" s="126"/>
      <c r="B7" s="127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15"/>
      <c r="AB7" s="122"/>
    </row>
    <row r="8" ht="16" customHeight="1" spans="1:28">
      <c r="A8" s="14"/>
      <c r="B8" s="106"/>
      <c r="C8" s="17">
        <v>1</v>
      </c>
      <c r="D8" s="17">
        <v>2</v>
      </c>
      <c r="E8" s="17">
        <v>3</v>
      </c>
      <c r="F8" s="17">
        <v>4</v>
      </c>
      <c r="G8" s="17">
        <v>5</v>
      </c>
      <c r="H8" s="17">
        <v>6</v>
      </c>
      <c r="I8" s="17">
        <v>7</v>
      </c>
      <c r="J8" s="17">
        <v>8</v>
      </c>
      <c r="K8" s="17">
        <v>9</v>
      </c>
      <c r="L8" s="17">
        <v>10</v>
      </c>
      <c r="M8" s="17">
        <v>11</v>
      </c>
      <c r="N8" s="17">
        <v>12</v>
      </c>
      <c r="O8" s="17">
        <v>13</v>
      </c>
      <c r="P8" s="17">
        <v>14</v>
      </c>
      <c r="Q8" s="17">
        <v>15</v>
      </c>
      <c r="R8" s="17">
        <v>16</v>
      </c>
      <c r="S8" s="17">
        <v>17</v>
      </c>
      <c r="T8" s="17">
        <v>18</v>
      </c>
      <c r="U8" s="17">
        <v>19</v>
      </c>
      <c r="V8" s="17">
        <v>20</v>
      </c>
      <c r="W8" s="17">
        <v>21</v>
      </c>
      <c r="X8" s="17">
        <v>22</v>
      </c>
      <c r="Y8" s="17">
        <v>23</v>
      </c>
      <c r="Z8" s="17">
        <v>24</v>
      </c>
      <c r="AA8" s="17">
        <v>25</v>
      </c>
      <c r="AB8" s="82" t="s">
        <v>30</v>
      </c>
    </row>
    <row r="9" spans="1:28">
      <c r="A9" s="83" t="s">
        <v>31</v>
      </c>
      <c r="B9" s="19" t="s">
        <v>86</v>
      </c>
      <c r="C9" s="20">
        <v>0.1429</v>
      </c>
      <c r="D9" s="21"/>
      <c r="E9" s="21">
        <v>0.0062</v>
      </c>
      <c r="F9" s="84"/>
      <c r="G9" s="21">
        <v>0.02444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116"/>
      <c r="AA9" s="116"/>
      <c r="AB9" s="64" t="s">
        <v>87</v>
      </c>
    </row>
    <row r="10" spans="1:28">
      <c r="A10" s="85"/>
      <c r="B10" s="23" t="s">
        <v>88</v>
      </c>
      <c r="C10" s="24"/>
      <c r="D10" s="25"/>
      <c r="E10" s="25">
        <v>0.0074</v>
      </c>
      <c r="F10" s="86">
        <v>0.0006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117"/>
      <c r="AA10" s="117"/>
      <c r="AB10" s="66"/>
    </row>
    <row r="11" spans="1:28">
      <c r="A11" s="85"/>
      <c r="B11" s="26" t="s">
        <v>35</v>
      </c>
      <c r="C11" s="24"/>
      <c r="D11" s="25">
        <v>0.0099</v>
      </c>
      <c r="E11" s="25"/>
      <c r="F11" s="86"/>
      <c r="G11" s="25"/>
      <c r="H11" s="25"/>
      <c r="I11" s="25">
        <v>0.0265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117"/>
      <c r="AA11" s="117"/>
      <c r="AB11" s="66"/>
    </row>
    <row r="12" spans="1:28">
      <c r="A12" s="85"/>
      <c r="B12" s="23"/>
      <c r="C12" s="24"/>
      <c r="D12" s="25"/>
      <c r="E12" s="25"/>
      <c r="F12" s="86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117"/>
      <c r="AA12" s="117"/>
      <c r="AB12" s="66"/>
    </row>
    <row r="13" ht="13.95" spans="1:28">
      <c r="A13" s="87"/>
      <c r="B13" s="28"/>
      <c r="C13" s="29"/>
      <c r="D13" s="30"/>
      <c r="E13" s="30"/>
      <c r="F13" s="88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118"/>
      <c r="AA13" s="118"/>
      <c r="AB13" s="66"/>
    </row>
    <row r="14" spans="1:28">
      <c r="A14" s="83" t="s">
        <v>36</v>
      </c>
      <c r="B14" s="19" t="s">
        <v>80</v>
      </c>
      <c r="C14" s="20"/>
      <c r="D14" s="21"/>
      <c r="E14" s="21"/>
      <c r="F14" s="84"/>
      <c r="G14" s="21"/>
      <c r="H14" s="21"/>
      <c r="I14" s="21"/>
      <c r="J14" s="21"/>
      <c r="K14" s="21">
        <v>0.1165</v>
      </c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116"/>
      <c r="AA14" s="116"/>
      <c r="AB14" s="66"/>
    </row>
    <row r="15" spans="1:28">
      <c r="A15" s="85"/>
      <c r="B15" s="23"/>
      <c r="C15" s="24"/>
      <c r="D15" s="25"/>
      <c r="E15" s="25"/>
      <c r="F15" s="86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117"/>
      <c r="AA15" s="117"/>
      <c r="AB15" s="66"/>
    </row>
    <row r="16" spans="1:28">
      <c r="A16" s="85"/>
      <c r="B16" s="23"/>
      <c r="C16" s="24"/>
      <c r="D16" s="25"/>
      <c r="E16" s="25"/>
      <c r="F16" s="86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117"/>
      <c r="AA16" s="117"/>
      <c r="AB16" s="66"/>
    </row>
    <row r="17" ht="13.95" spans="1:28">
      <c r="A17" s="89"/>
      <c r="B17" s="90"/>
      <c r="C17" s="31"/>
      <c r="D17" s="32"/>
      <c r="E17" s="32"/>
      <c r="F17" s="9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119"/>
      <c r="AA17" s="119"/>
      <c r="AB17" s="66"/>
    </row>
    <row r="18" ht="26.4" spans="1:28">
      <c r="A18" s="92" t="s">
        <v>37</v>
      </c>
      <c r="B18" s="34" t="s">
        <v>89</v>
      </c>
      <c r="C18" s="20"/>
      <c r="D18" s="21"/>
      <c r="E18" s="21">
        <v>0.0012</v>
      </c>
      <c r="F18" s="84"/>
      <c r="G18" s="21"/>
      <c r="H18" s="21"/>
      <c r="I18" s="21"/>
      <c r="J18" s="21"/>
      <c r="K18" s="21"/>
      <c r="L18" s="21">
        <v>0.075</v>
      </c>
      <c r="M18" s="21">
        <v>0.09629</v>
      </c>
      <c r="N18" s="21"/>
      <c r="O18" s="21">
        <v>0.0802</v>
      </c>
      <c r="P18" s="21">
        <v>0.0104</v>
      </c>
      <c r="Q18" s="21">
        <v>0.01</v>
      </c>
      <c r="R18" s="21">
        <v>0.00245</v>
      </c>
      <c r="S18" s="21"/>
      <c r="T18" s="21"/>
      <c r="U18" s="21"/>
      <c r="V18" s="21">
        <v>0.007444</v>
      </c>
      <c r="W18" s="21"/>
      <c r="X18" s="21"/>
      <c r="Y18" s="21"/>
      <c r="Z18" s="116"/>
      <c r="AA18" s="116"/>
      <c r="AB18" s="66"/>
    </row>
    <row r="19" ht="26.4" spans="1:28">
      <c r="A19" s="93"/>
      <c r="B19" s="36" t="s">
        <v>90</v>
      </c>
      <c r="C19" s="24"/>
      <c r="D19" s="25"/>
      <c r="E19" s="25"/>
      <c r="F19" s="86"/>
      <c r="G19" s="25"/>
      <c r="H19" s="25"/>
      <c r="I19" s="25"/>
      <c r="J19" s="25"/>
      <c r="K19" s="25"/>
      <c r="L19" s="25"/>
      <c r="M19" s="25"/>
      <c r="N19" s="25">
        <v>0.07916</v>
      </c>
      <c r="O19" s="25"/>
      <c r="P19" s="25">
        <v>0.01</v>
      </c>
      <c r="Q19" s="25">
        <v>0.025</v>
      </c>
      <c r="R19" s="25">
        <v>0.004444</v>
      </c>
      <c r="S19" s="25">
        <v>0.03</v>
      </c>
      <c r="T19" s="25"/>
      <c r="U19" s="25"/>
      <c r="V19" s="25">
        <v>0.004444</v>
      </c>
      <c r="W19" s="25"/>
      <c r="X19" s="25"/>
      <c r="Y19" s="25"/>
      <c r="Z19" s="117"/>
      <c r="AA19" s="117"/>
      <c r="AB19" s="66"/>
    </row>
    <row r="20" spans="1:28">
      <c r="A20" s="93"/>
      <c r="B20" s="36" t="s">
        <v>91</v>
      </c>
      <c r="C20" s="24"/>
      <c r="D20" s="25">
        <v>0.007</v>
      </c>
      <c r="E20" s="25"/>
      <c r="F20" s="86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>
        <v>0.044</v>
      </c>
      <c r="V20" s="25"/>
      <c r="W20" s="25"/>
      <c r="X20" s="25"/>
      <c r="Y20" s="25"/>
      <c r="Z20" s="117"/>
      <c r="AA20" s="117"/>
      <c r="AB20" s="66"/>
    </row>
    <row r="21" spans="1:28">
      <c r="A21" s="93"/>
      <c r="B21" s="108" t="s">
        <v>92</v>
      </c>
      <c r="C21" s="24"/>
      <c r="D21" s="25"/>
      <c r="E21" s="25">
        <v>0.0084</v>
      </c>
      <c r="F21" s="86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>
        <v>0.018</v>
      </c>
      <c r="U21" s="25"/>
      <c r="V21" s="25"/>
      <c r="W21" s="25"/>
      <c r="X21" s="25"/>
      <c r="Y21" s="25"/>
      <c r="Z21" s="117"/>
      <c r="AA21" s="117"/>
      <c r="AB21" s="66"/>
    </row>
    <row r="22" spans="1:28">
      <c r="A22" s="93"/>
      <c r="B22" s="26" t="s">
        <v>42</v>
      </c>
      <c r="C22" s="24"/>
      <c r="D22" s="25"/>
      <c r="E22" s="25"/>
      <c r="F22" s="86"/>
      <c r="G22" s="25"/>
      <c r="H22" s="25"/>
      <c r="I22" s="25"/>
      <c r="J22" s="25">
        <v>0.0475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117"/>
      <c r="AA22" s="117"/>
      <c r="AB22" s="66"/>
    </row>
    <row r="23" ht="13.95" spans="1:28">
      <c r="A23" s="94"/>
      <c r="B23" s="38"/>
      <c r="C23" s="29"/>
      <c r="D23" s="30"/>
      <c r="E23" s="30"/>
      <c r="F23" s="88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118"/>
      <c r="AA23" s="118"/>
      <c r="AB23" s="66"/>
    </row>
    <row r="24" spans="1:28">
      <c r="A24" s="92" t="s">
        <v>43</v>
      </c>
      <c r="B24" s="19" t="s">
        <v>93</v>
      </c>
      <c r="C24" s="20">
        <v>0.0154</v>
      </c>
      <c r="D24" s="21">
        <v>0.0023</v>
      </c>
      <c r="E24" s="21">
        <v>0.01</v>
      </c>
      <c r="F24" s="84"/>
      <c r="G24" s="21"/>
      <c r="H24" s="21">
        <v>0.005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0.07</v>
      </c>
      <c r="X24" s="21"/>
      <c r="Y24" s="21">
        <v>8</v>
      </c>
      <c r="Z24" s="116"/>
      <c r="AA24" s="116">
        <v>10</v>
      </c>
      <c r="AB24" s="66"/>
    </row>
    <row r="25" spans="1:28">
      <c r="A25" s="93"/>
      <c r="B25" s="23" t="s">
        <v>94</v>
      </c>
      <c r="C25" s="24"/>
      <c r="D25" s="25"/>
      <c r="E25" s="25">
        <v>0.003</v>
      </c>
      <c r="F25" s="86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>
        <v>0.025</v>
      </c>
      <c r="W25" s="25"/>
      <c r="X25" s="25"/>
      <c r="Y25" s="25"/>
      <c r="Z25" s="117"/>
      <c r="AA25" s="117"/>
      <c r="AB25" s="66"/>
    </row>
    <row r="26" spans="1:28">
      <c r="A26" s="93"/>
      <c r="B26" s="23" t="s">
        <v>45</v>
      </c>
      <c r="C26" s="24"/>
      <c r="D26" s="25"/>
      <c r="E26" s="25">
        <v>0.007</v>
      </c>
      <c r="F26" s="86">
        <v>0.0006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117"/>
      <c r="AA26" s="117"/>
      <c r="AB26" s="66"/>
    </row>
    <row r="27" spans="1:28">
      <c r="A27" s="93"/>
      <c r="B27" s="90"/>
      <c r="C27" s="31"/>
      <c r="D27" s="32"/>
      <c r="E27" s="32"/>
      <c r="F27" s="91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119"/>
      <c r="AA27" s="119"/>
      <c r="AB27" s="66"/>
    </row>
    <row r="28" ht="13.95" spans="1:28">
      <c r="A28" s="94"/>
      <c r="B28" s="28"/>
      <c r="C28" s="29"/>
      <c r="D28" s="30"/>
      <c r="E28" s="30"/>
      <c r="F28" s="88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>
        <v>1</v>
      </c>
      <c r="Y28" s="30"/>
      <c r="Z28" s="118">
        <v>1</v>
      </c>
      <c r="AA28" s="118"/>
      <c r="AB28" s="69"/>
    </row>
    <row r="29" ht="15.6" spans="1:28">
      <c r="A29" s="39" t="s">
        <v>47</v>
      </c>
      <c r="B29" s="40"/>
      <c r="C29" s="20">
        <f>SUM(C9:C28)</f>
        <v>0.1583</v>
      </c>
      <c r="D29" s="21">
        <f>SUM(D9:D28)</f>
        <v>0.0192</v>
      </c>
      <c r="E29" s="21">
        <f>SUM(E9:E28)</f>
        <v>0.0432</v>
      </c>
      <c r="F29" s="21">
        <f>SUM(F9:F28)</f>
        <v>0.0012</v>
      </c>
      <c r="G29" s="21">
        <f t="shared" ref="G29:X29" si="0">SUM(G9:G28)</f>
        <v>0.02444</v>
      </c>
      <c r="H29" s="21">
        <f t="shared" si="0"/>
        <v>0.005</v>
      </c>
      <c r="I29" s="21">
        <f t="shared" si="0"/>
        <v>0.0265</v>
      </c>
      <c r="J29" s="21">
        <f t="shared" si="0"/>
        <v>0.0475</v>
      </c>
      <c r="K29" s="21">
        <f t="shared" si="0"/>
        <v>0.1165</v>
      </c>
      <c r="L29" s="21">
        <f t="shared" si="0"/>
        <v>0.075</v>
      </c>
      <c r="M29" s="21">
        <f t="shared" si="0"/>
        <v>0.09629</v>
      </c>
      <c r="N29" s="21">
        <f t="shared" si="0"/>
        <v>0.07916</v>
      </c>
      <c r="O29" s="21">
        <f t="shared" si="0"/>
        <v>0.0802</v>
      </c>
      <c r="P29" s="21">
        <f t="shared" si="0"/>
        <v>0.0204</v>
      </c>
      <c r="Q29" s="21">
        <f t="shared" si="0"/>
        <v>0.035</v>
      </c>
      <c r="R29" s="21">
        <f t="shared" si="0"/>
        <v>0.006894</v>
      </c>
      <c r="S29" s="21">
        <f t="shared" si="0"/>
        <v>0.03</v>
      </c>
      <c r="T29" s="21">
        <f t="shared" si="0"/>
        <v>0.018</v>
      </c>
      <c r="U29" s="21">
        <f t="shared" si="0"/>
        <v>0.044</v>
      </c>
      <c r="V29" s="21">
        <f t="shared" si="0"/>
        <v>0.036888</v>
      </c>
      <c r="W29" s="21">
        <f t="shared" si="0"/>
        <v>0.07</v>
      </c>
      <c r="X29" s="21">
        <v>1</v>
      </c>
      <c r="Y29" s="21">
        <v>8</v>
      </c>
      <c r="Z29" s="116">
        <v>1</v>
      </c>
      <c r="AA29" s="116">
        <v>10</v>
      </c>
      <c r="AB29" s="129"/>
    </row>
    <row r="30" ht="15.6" hidden="1" spans="1:28">
      <c r="A30" s="41" t="s">
        <v>48</v>
      </c>
      <c r="B30" s="42"/>
      <c r="C30" s="128">
        <f>139*C29</f>
        <v>22.0037</v>
      </c>
      <c r="D30" s="128">
        <f>139*D29</f>
        <v>2.6688</v>
      </c>
      <c r="E30" s="128">
        <f>139*E29</f>
        <v>6.0048</v>
      </c>
      <c r="F30" s="128">
        <f>139*F29</f>
        <v>0.1668</v>
      </c>
      <c r="G30" s="128">
        <f t="shared" ref="G30:X30" si="1">139*G29</f>
        <v>3.39716</v>
      </c>
      <c r="H30" s="128">
        <f t="shared" si="1"/>
        <v>0.695</v>
      </c>
      <c r="I30" s="128">
        <f t="shared" si="1"/>
        <v>3.6835</v>
      </c>
      <c r="J30" s="128">
        <f t="shared" si="1"/>
        <v>6.6025</v>
      </c>
      <c r="K30" s="128">
        <f t="shared" si="1"/>
        <v>16.1935</v>
      </c>
      <c r="L30" s="128">
        <f t="shared" si="1"/>
        <v>10.425</v>
      </c>
      <c r="M30" s="128">
        <f t="shared" si="1"/>
        <v>13.38431</v>
      </c>
      <c r="N30" s="128">
        <f t="shared" si="1"/>
        <v>11.00324</v>
      </c>
      <c r="O30" s="128">
        <f t="shared" si="1"/>
        <v>11.1478</v>
      </c>
      <c r="P30" s="128">
        <f t="shared" si="1"/>
        <v>2.8356</v>
      </c>
      <c r="Q30" s="128">
        <f t="shared" si="1"/>
        <v>4.865</v>
      </c>
      <c r="R30" s="128">
        <f t="shared" si="1"/>
        <v>0.958266</v>
      </c>
      <c r="S30" s="128">
        <f t="shared" si="1"/>
        <v>4.17</v>
      </c>
      <c r="T30" s="128">
        <f t="shared" si="1"/>
        <v>2.502</v>
      </c>
      <c r="U30" s="128">
        <f t="shared" si="1"/>
        <v>6.116</v>
      </c>
      <c r="V30" s="128">
        <f t="shared" si="1"/>
        <v>5.127432</v>
      </c>
      <c r="W30" s="128">
        <f t="shared" si="1"/>
        <v>9.73</v>
      </c>
      <c r="X30" s="128">
        <v>1</v>
      </c>
      <c r="Y30" s="128">
        <v>8</v>
      </c>
      <c r="Z30" s="128">
        <v>1</v>
      </c>
      <c r="AA30" s="128">
        <v>10</v>
      </c>
      <c r="AB30" s="71"/>
    </row>
    <row r="31" ht="15.6" spans="1:28">
      <c r="A31" s="41" t="s">
        <v>48</v>
      </c>
      <c r="B31" s="42"/>
      <c r="C31" s="44">
        <f>ROUND(C30,2)</f>
        <v>22</v>
      </c>
      <c r="D31" s="45">
        <f>ROUND(D30,2)</f>
        <v>2.67</v>
      </c>
      <c r="E31" s="45">
        <f>ROUND(E30,2)</f>
        <v>6</v>
      </c>
      <c r="F31" s="45">
        <f>ROUND(F30,2)</f>
        <v>0.17</v>
      </c>
      <c r="G31" s="45">
        <f t="shared" ref="G31:X31" si="2">ROUND(G30,2)</f>
        <v>3.4</v>
      </c>
      <c r="H31" s="45">
        <f t="shared" si="2"/>
        <v>0.7</v>
      </c>
      <c r="I31" s="45">
        <f t="shared" si="2"/>
        <v>3.68</v>
      </c>
      <c r="J31" s="45">
        <f t="shared" si="2"/>
        <v>6.6</v>
      </c>
      <c r="K31" s="45">
        <f t="shared" si="2"/>
        <v>16.19</v>
      </c>
      <c r="L31" s="45">
        <f t="shared" si="2"/>
        <v>10.43</v>
      </c>
      <c r="M31" s="45">
        <f t="shared" si="2"/>
        <v>13.38</v>
      </c>
      <c r="N31" s="45">
        <f t="shared" si="2"/>
        <v>11</v>
      </c>
      <c r="O31" s="45">
        <f t="shared" si="2"/>
        <v>11.15</v>
      </c>
      <c r="P31" s="45">
        <f t="shared" si="2"/>
        <v>2.84</v>
      </c>
      <c r="Q31" s="45">
        <f t="shared" si="2"/>
        <v>4.87</v>
      </c>
      <c r="R31" s="45">
        <f t="shared" si="2"/>
        <v>0.96</v>
      </c>
      <c r="S31" s="45">
        <f t="shared" si="2"/>
        <v>4.17</v>
      </c>
      <c r="T31" s="45">
        <f t="shared" si="2"/>
        <v>2.5</v>
      </c>
      <c r="U31" s="45">
        <f t="shared" si="2"/>
        <v>6.12</v>
      </c>
      <c r="V31" s="45">
        <f t="shared" si="2"/>
        <v>5.13</v>
      </c>
      <c r="W31" s="45">
        <f t="shared" si="2"/>
        <v>9.73</v>
      </c>
      <c r="X31" s="57">
        <v>1</v>
      </c>
      <c r="Y31" s="57">
        <v>8</v>
      </c>
      <c r="Z31" s="72">
        <v>1</v>
      </c>
      <c r="AA31" s="72">
        <v>10</v>
      </c>
      <c r="AB31" s="71"/>
    </row>
    <row r="32" ht="15.6" spans="1:28">
      <c r="A32" s="41" t="s">
        <v>49</v>
      </c>
      <c r="B32" s="42"/>
      <c r="C32" s="44">
        <v>80</v>
      </c>
      <c r="D32" s="46">
        <v>800</v>
      </c>
      <c r="E32" s="46">
        <v>92</v>
      </c>
      <c r="F32" s="46">
        <v>1400</v>
      </c>
      <c r="G32" s="45">
        <v>55</v>
      </c>
      <c r="H32" s="45">
        <v>120</v>
      </c>
      <c r="I32" s="46">
        <v>62.37</v>
      </c>
      <c r="J32" s="46">
        <v>39.5</v>
      </c>
      <c r="K32" s="45">
        <v>155.5555</v>
      </c>
      <c r="L32" s="45">
        <v>240</v>
      </c>
      <c r="M32" s="45">
        <v>50</v>
      </c>
      <c r="N32" s="45">
        <v>180</v>
      </c>
      <c r="O32" s="45">
        <v>48</v>
      </c>
      <c r="P32" s="45">
        <v>45</v>
      </c>
      <c r="Q32" s="57">
        <v>80</v>
      </c>
      <c r="R32" s="45">
        <v>220</v>
      </c>
      <c r="S32" s="45">
        <v>96</v>
      </c>
      <c r="T32" s="45">
        <v>220</v>
      </c>
      <c r="U32" s="45">
        <v>72</v>
      </c>
      <c r="V32" s="45">
        <v>444</v>
      </c>
      <c r="W32" s="45">
        <v>300</v>
      </c>
      <c r="X32" s="57">
        <v>13</v>
      </c>
      <c r="Y32" s="57">
        <v>8</v>
      </c>
      <c r="Z32" s="72">
        <v>20</v>
      </c>
      <c r="AA32" s="72">
        <v>2.7</v>
      </c>
      <c r="AB32" s="23"/>
    </row>
    <row r="33" ht="16.35" spans="1:28">
      <c r="A33" s="47" t="s">
        <v>50</v>
      </c>
      <c r="B33" s="48"/>
      <c r="C33" s="49">
        <f>C32*C31</f>
        <v>1760</v>
      </c>
      <c r="D33" s="49">
        <f>D32*D31</f>
        <v>2136</v>
      </c>
      <c r="E33" s="49">
        <f>E32*E31</f>
        <v>552</v>
      </c>
      <c r="F33" s="49">
        <f>F32*F31</f>
        <v>238</v>
      </c>
      <c r="G33" s="49">
        <f t="shared" ref="G33:AB33" si="3">G32*G31</f>
        <v>187</v>
      </c>
      <c r="H33" s="49">
        <f t="shared" si="3"/>
        <v>84</v>
      </c>
      <c r="I33" s="49">
        <f t="shared" si="3"/>
        <v>229.5216</v>
      </c>
      <c r="J33" s="49">
        <f t="shared" si="3"/>
        <v>260.7</v>
      </c>
      <c r="K33" s="49">
        <f t="shared" si="3"/>
        <v>2518.443545</v>
      </c>
      <c r="L33" s="49">
        <f t="shared" si="3"/>
        <v>2503.2</v>
      </c>
      <c r="M33" s="49">
        <f t="shared" si="3"/>
        <v>669</v>
      </c>
      <c r="N33" s="49">
        <f t="shared" si="3"/>
        <v>1980</v>
      </c>
      <c r="O33" s="49">
        <f t="shared" si="3"/>
        <v>535.2</v>
      </c>
      <c r="P33" s="49">
        <f t="shared" si="3"/>
        <v>127.8</v>
      </c>
      <c r="Q33" s="49">
        <f t="shared" si="3"/>
        <v>389.6</v>
      </c>
      <c r="R33" s="49">
        <f t="shared" si="3"/>
        <v>211.2</v>
      </c>
      <c r="S33" s="49">
        <f t="shared" si="3"/>
        <v>400.32</v>
      </c>
      <c r="T33" s="49">
        <f t="shared" si="3"/>
        <v>550</v>
      </c>
      <c r="U33" s="49">
        <f t="shared" si="3"/>
        <v>440.64</v>
      </c>
      <c r="V33" s="49">
        <f t="shared" si="3"/>
        <v>2277.72</v>
      </c>
      <c r="W33" s="49">
        <f t="shared" si="3"/>
        <v>2919</v>
      </c>
      <c r="X33" s="49">
        <f t="shared" si="3"/>
        <v>13</v>
      </c>
      <c r="Y33" s="49">
        <f t="shared" si="3"/>
        <v>64</v>
      </c>
      <c r="Z33" s="49">
        <f t="shared" si="3"/>
        <v>20</v>
      </c>
      <c r="AA33" s="49">
        <f t="shared" si="3"/>
        <v>27</v>
      </c>
      <c r="AB33" s="73">
        <f>SUM(C33:AA33)</f>
        <v>21093.345145</v>
      </c>
    </row>
    <row r="34" ht="15.6" spans="1:28">
      <c r="A34" s="50"/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74">
        <f>AB33/AB2</f>
        <v>151.750684496403</v>
      </c>
    </row>
    <row r="35" customFormat="1" ht="27" customHeight="1" spans="2:14">
      <c r="B35" s="52" t="s">
        <v>51</v>
      </c>
      <c r="L35" s="74"/>
      <c r="M35" s="58"/>
      <c r="N35" s="58"/>
    </row>
    <row r="36" customFormat="1" ht="27" customHeight="1" spans="2:14">
      <c r="B36" s="52" t="s">
        <v>52</v>
      </c>
      <c r="L36" s="74"/>
      <c r="M36" s="58"/>
      <c r="N36" s="58"/>
    </row>
    <row r="37" customFormat="1" ht="27" customHeight="1" spans="2:2">
      <c r="B37" s="52" t="s">
        <v>53</v>
      </c>
    </row>
  </sheetData>
  <mergeCells count="40">
    <mergeCell ref="A1:AA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B9:AB28"/>
  </mergeCells>
  <pageMargins left="0.0784722222222222" right="0.196527777777778" top="1.05069444444444" bottom="1.05069444444444" header="0.708333333333333" footer="0.786805555555556"/>
  <pageSetup paperSize="9" scale="72" orientation="landscape" useFirstPageNumber="1" horizontalDpi="3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AB37"/>
  <sheetViews>
    <sheetView topLeftCell="B1" workbookViewId="0">
      <pane ySplit="7" topLeftCell="A17" activePane="bottomLeft" state="frozen"/>
      <selection/>
      <selection pane="bottomLeft" activeCell="E8" sqref="E8"/>
    </sheetView>
  </sheetViews>
  <sheetFormatPr defaultColWidth="11.537037037037" defaultRowHeight="13.2"/>
  <cols>
    <col min="1" max="1" width="6.33333333333333" customWidth="1"/>
    <col min="2" max="2" width="27.1111111111111" customWidth="1"/>
    <col min="3" max="3" width="7" customWidth="1"/>
    <col min="4" max="4" width="7.11111111111111" customWidth="1"/>
    <col min="5" max="5" width="6.22222222222222" customWidth="1"/>
    <col min="6" max="6" width="6.11111111111111" customWidth="1"/>
    <col min="7" max="7" width="6.66666666666667" customWidth="1"/>
    <col min="8" max="8" width="7.33333333333333" style="162" customWidth="1"/>
    <col min="9" max="10" width="6.11111111111111" customWidth="1"/>
    <col min="11" max="12" width="7" customWidth="1"/>
    <col min="13" max="13" width="7.33333333333333" customWidth="1"/>
    <col min="14" max="14" width="6.22222222222222" customWidth="1"/>
    <col min="15" max="15" width="6" customWidth="1"/>
    <col min="16" max="16" width="6.11111111111111" customWidth="1"/>
    <col min="17" max="17" width="7" customWidth="1"/>
    <col min="18" max="18" width="6.11111111111111" customWidth="1"/>
    <col min="19" max="19" width="6.44444444444444" customWidth="1"/>
    <col min="20" max="20" width="7" customWidth="1"/>
    <col min="21" max="21" width="7.33333333333333" customWidth="1"/>
    <col min="22" max="22" width="7.66666666666667" customWidth="1"/>
    <col min="23" max="23" width="6.33333333333333" customWidth="1"/>
    <col min="24" max="24" width="7.77777777777778" customWidth="1"/>
    <col min="25" max="25" width="6.77777777777778" customWidth="1"/>
    <col min="26" max="26" width="6.33333333333333" customWidth="1"/>
    <col min="27" max="27" width="5.55555555555556" customWidth="1"/>
    <col min="28" max="28" width="8.66666666666667" customWidth="1"/>
  </cols>
  <sheetData>
    <row r="1" s="1" customFormat="1" ht="43" customHeight="1" spans="1:1">
      <c r="A1" s="1" t="s">
        <v>0</v>
      </c>
    </row>
    <row r="2" customHeight="1" spans="1:28">
      <c r="A2" s="75"/>
      <c r="B2" s="124" t="s">
        <v>95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163" t="s">
        <v>7</v>
      </c>
      <c r="I2" s="5" t="s">
        <v>9</v>
      </c>
      <c r="J2" s="5" t="s">
        <v>10</v>
      </c>
      <c r="K2" s="5" t="s">
        <v>57</v>
      </c>
      <c r="L2" s="5" t="s">
        <v>56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96</v>
      </c>
      <c r="R2" s="5" t="s">
        <v>21</v>
      </c>
      <c r="S2" s="5" t="s">
        <v>19</v>
      </c>
      <c r="T2" s="5" t="s">
        <v>97</v>
      </c>
      <c r="U2" s="5" t="s">
        <v>24</v>
      </c>
      <c r="V2" s="5" t="s">
        <v>25</v>
      </c>
      <c r="W2" s="5" t="s">
        <v>26</v>
      </c>
      <c r="X2" s="5" t="s">
        <v>83</v>
      </c>
      <c r="Y2" s="5" t="s">
        <v>84</v>
      </c>
      <c r="Z2" s="5" t="s">
        <v>85</v>
      </c>
      <c r="AA2" s="113" t="s">
        <v>29</v>
      </c>
      <c r="AB2" s="169">
        <v>142</v>
      </c>
    </row>
    <row r="3" spans="1:28">
      <c r="A3" s="77"/>
      <c r="B3" s="125"/>
      <c r="C3" s="9"/>
      <c r="D3" s="9"/>
      <c r="E3" s="9"/>
      <c r="F3" s="9"/>
      <c r="G3" s="9"/>
      <c r="H3" s="164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14"/>
      <c r="AB3" s="170"/>
    </row>
    <row r="4" spans="1:28">
      <c r="A4" s="77"/>
      <c r="B4" s="125"/>
      <c r="C4" s="9"/>
      <c r="D4" s="9"/>
      <c r="E4" s="9"/>
      <c r="F4" s="9"/>
      <c r="G4" s="9"/>
      <c r="H4" s="164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14"/>
      <c r="AB4" s="170"/>
    </row>
    <row r="5" ht="12" customHeight="1" spans="1:28">
      <c r="A5" s="77"/>
      <c r="B5" s="125"/>
      <c r="C5" s="9"/>
      <c r="D5" s="9"/>
      <c r="E5" s="9"/>
      <c r="F5" s="9"/>
      <c r="G5" s="9"/>
      <c r="H5" s="16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14"/>
      <c r="AB5" s="170"/>
    </row>
    <row r="6" spans="1:28">
      <c r="A6" s="77"/>
      <c r="B6" s="125"/>
      <c r="C6" s="9"/>
      <c r="D6" s="9"/>
      <c r="E6" s="9"/>
      <c r="F6" s="9"/>
      <c r="G6" s="9"/>
      <c r="H6" s="164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14"/>
      <c r="AB6" s="170"/>
    </row>
    <row r="7" ht="28" customHeight="1" spans="1:28">
      <c r="A7" s="79"/>
      <c r="B7" s="127"/>
      <c r="C7" s="13"/>
      <c r="D7" s="13"/>
      <c r="E7" s="13"/>
      <c r="F7" s="13"/>
      <c r="G7" s="13"/>
      <c r="H7" s="16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15"/>
      <c r="AB7" s="171"/>
    </row>
    <row r="8" ht="15" customHeight="1" spans="1:28">
      <c r="A8" s="143"/>
      <c r="B8" s="166"/>
      <c r="C8" s="145">
        <v>1</v>
      </c>
      <c r="D8" s="145">
        <v>2</v>
      </c>
      <c r="E8" s="145">
        <v>3</v>
      </c>
      <c r="F8" s="145">
        <v>4</v>
      </c>
      <c r="G8" s="145">
        <v>5</v>
      </c>
      <c r="H8" s="145">
        <v>6</v>
      </c>
      <c r="I8" s="145">
        <v>7</v>
      </c>
      <c r="J8" s="145">
        <v>8</v>
      </c>
      <c r="K8" s="145">
        <v>9</v>
      </c>
      <c r="L8" s="145">
        <v>10</v>
      </c>
      <c r="M8" s="145">
        <v>11</v>
      </c>
      <c r="N8" s="145">
        <v>12</v>
      </c>
      <c r="O8" s="145">
        <v>13</v>
      </c>
      <c r="P8" s="145">
        <v>14</v>
      </c>
      <c r="Q8" s="145">
        <v>15</v>
      </c>
      <c r="R8" s="145">
        <v>16</v>
      </c>
      <c r="S8" s="145">
        <v>17</v>
      </c>
      <c r="T8" s="145">
        <v>18</v>
      </c>
      <c r="U8" s="145">
        <v>19</v>
      </c>
      <c r="V8" s="145">
        <v>20</v>
      </c>
      <c r="W8" s="145">
        <v>21</v>
      </c>
      <c r="X8" s="145">
        <v>22</v>
      </c>
      <c r="Y8" s="145">
        <v>23</v>
      </c>
      <c r="Z8" s="145">
        <v>24</v>
      </c>
      <c r="AA8" s="145">
        <v>25</v>
      </c>
      <c r="AB8" s="172" t="s">
        <v>30</v>
      </c>
    </row>
    <row r="9" spans="1:28">
      <c r="A9" s="83" t="s">
        <v>31</v>
      </c>
      <c r="B9" s="19" t="s">
        <v>32</v>
      </c>
      <c r="C9" s="20"/>
      <c r="D9" s="21">
        <v>0.006</v>
      </c>
      <c r="E9" s="21">
        <v>0.006</v>
      </c>
      <c r="F9" s="21">
        <v>0.0398</v>
      </c>
      <c r="G9" s="21">
        <v>0.0098</v>
      </c>
      <c r="H9" s="84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116"/>
      <c r="V9" s="116"/>
      <c r="W9" s="116"/>
      <c r="X9" s="116"/>
      <c r="Y9" s="116"/>
      <c r="Z9" s="116"/>
      <c r="AA9" s="173"/>
      <c r="AB9" s="64" t="s">
        <v>87</v>
      </c>
    </row>
    <row r="10" spans="1:28">
      <c r="A10" s="85"/>
      <c r="B10" s="23" t="s">
        <v>45</v>
      </c>
      <c r="C10" s="24"/>
      <c r="D10" s="25"/>
      <c r="E10" s="25">
        <v>0.007</v>
      </c>
      <c r="F10" s="25"/>
      <c r="G10" s="25"/>
      <c r="H10" s="86">
        <v>0.00054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117"/>
      <c r="V10" s="117"/>
      <c r="W10" s="117"/>
      <c r="X10" s="117"/>
      <c r="Y10" s="117"/>
      <c r="Z10" s="117"/>
      <c r="AA10" s="72"/>
      <c r="AB10" s="66"/>
    </row>
    <row r="11" spans="1:28">
      <c r="A11" s="85"/>
      <c r="B11" s="26" t="s">
        <v>35</v>
      </c>
      <c r="C11" s="24"/>
      <c r="D11" s="25">
        <v>0.0099</v>
      </c>
      <c r="E11" s="25"/>
      <c r="F11" s="25"/>
      <c r="G11" s="25"/>
      <c r="H11" s="86"/>
      <c r="I11" s="25">
        <v>0.0314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117"/>
      <c r="V11" s="117"/>
      <c r="W11" s="117"/>
      <c r="X11" s="117"/>
      <c r="Y11" s="117"/>
      <c r="Z11" s="117"/>
      <c r="AA11" s="72"/>
      <c r="AB11" s="66"/>
    </row>
    <row r="12" spans="1:28">
      <c r="A12" s="85"/>
      <c r="B12" s="23"/>
      <c r="C12" s="24"/>
      <c r="D12" s="25"/>
      <c r="E12" s="25"/>
      <c r="F12" s="25"/>
      <c r="G12" s="25"/>
      <c r="H12" s="8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117"/>
      <c r="V12" s="117"/>
      <c r="W12" s="117"/>
      <c r="X12" s="117"/>
      <c r="Y12" s="117"/>
      <c r="Z12" s="117"/>
      <c r="AA12" s="72"/>
      <c r="AB12" s="66"/>
    </row>
    <row r="13" ht="13.95" spans="1:28">
      <c r="A13" s="87"/>
      <c r="B13" s="28"/>
      <c r="C13" s="29"/>
      <c r="D13" s="30"/>
      <c r="E13" s="30"/>
      <c r="F13" s="30"/>
      <c r="G13" s="30"/>
      <c r="H13" s="8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118"/>
      <c r="V13" s="118"/>
      <c r="W13" s="118"/>
      <c r="X13" s="118"/>
      <c r="Y13" s="118"/>
      <c r="Z13" s="118"/>
      <c r="AA13" s="174"/>
      <c r="AB13" s="66"/>
    </row>
    <row r="14" spans="1:28">
      <c r="A14" s="83" t="s">
        <v>36</v>
      </c>
      <c r="B14" s="19" t="s">
        <v>57</v>
      </c>
      <c r="C14" s="20"/>
      <c r="D14" s="21"/>
      <c r="E14" s="21"/>
      <c r="F14" s="21"/>
      <c r="G14" s="21"/>
      <c r="H14" s="84"/>
      <c r="I14" s="21"/>
      <c r="J14" s="21"/>
      <c r="K14" s="21">
        <v>0.5282</v>
      </c>
      <c r="L14" s="21"/>
      <c r="M14" s="21"/>
      <c r="N14" s="21"/>
      <c r="O14" s="21"/>
      <c r="P14" s="21"/>
      <c r="Q14" s="21"/>
      <c r="R14" s="21"/>
      <c r="S14" s="21"/>
      <c r="T14" s="21"/>
      <c r="U14" s="116"/>
      <c r="V14" s="116"/>
      <c r="W14" s="116"/>
      <c r="X14" s="116"/>
      <c r="Y14" s="116"/>
      <c r="Z14" s="116"/>
      <c r="AA14" s="173"/>
      <c r="AB14" s="66"/>
    </row>
    <row r="15" spans="1:28">
      <c r="A15" s="85"/>
      <c r="B15" s="23" t="s">
        <v>56</v>
      </c>
      <c r="C15" s="24"/>
      <c r="D15" s="25"/>
      <c r="E15" s="25"/>
      <c r="F15" s="25"/>
      <c r="G15" s="25"/>
      <c r="H15" s="86"/>
      <c r="I15" s="25"/>
      <c r="J15" s="25"/>
      <c r="K15" s="25"/>
      <c r="L15" s="25">
        <v>0.011</v>
      </c>
      <c r="M15" s="25"/>
      <c r="N15" s="25"/>
      <c r="O15" s="25"/>
      <c r="P15" s="25"/>
      <c r="Q15" s="25"/>
      <c r="R15" s="25"/>
      <c r="S15" s="25"/>
      <c r="T15" s="25"/>
      <c r="U15" s="117"/>
      <c r="V15" s="117"/>
      <c r="W15" s="117"/>
      <c r="X15" s="117"/>
      <c r="Y15" s="117"/>
      <c r="Z15" s="117"/>
      <c r="AA15" s="72"/>
      <c r="AB15" s="66"/>
    </row>
    <row r="16" spans="1:28">
      <c r="A16" s="85"/>
      <c r="B16" s="23"/>
      <c r="C16" s="24"/>
      <c r="D16" s="25"/>
      <c r="E16" s="25"/>
      <c r="F16" s="25"/>
      <c r="G16" s="25"/>
      <c r="H16" s="8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117"/>
      <c r="V16" s="117"/>
      <c r="W16" s="117"/>
      <c r="X16" s="117"/>
      <c r="Y16" s="117"/>
      <c r="Z16" s="117"/>
      <c r="AA16" s="72"/>
      <c r="AB16" s="66"/>
    </row>
    <row r="17" ht="13.95" spans="1:28">
      <c r="A17" s="89"/>
      <c r="B17" s="28"/>
      <c r="C17" s="31"/>
      <c r="D17" s="32"/>
      <c r="E17" s="32"/>
      <c r="F17" s="32"/>
      <c r="G17" s="32"/>
      <c r="H17" s="91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119"/>
      <c r="V17" s="119"/>
      <c r="W17" s="119"/>
      <c r="X17" s="119"/>
      <c r="Y17" s="119"/>
      <c r="Z17" s="119"/>
      <c r="AA17" s="175"/>
      <c r="AB17" s="66"/>
    </row>
    <row r="18" ht="26.4" spans="1:28">
      <c r="A18" s="92" t="s">
        <v>37</v>
      </c>
      <c r="B18" s="34" t="s">
        <v>98</v>
      </c>
      <c r="C18" s="20"/>
      <c r="D18" s="21">
        <v>0.002</v>
      </c>
      <c r="E18" s="21"/>
      <c r="F18" s="21"/>
      <c r="G18" s="21"/>
      <c r="H18" s="84"/>
      <c r="I18" s="21"/>
      <c r="J18" s="21"/>
      <c r="K18" s="21"/>
      <c r="L18" s="21"/>
      <c r="M18" s="21">
        <v>0.0943</v>
      </c>
      <c r="N18" s="21">
        <v>0.01</v>
      </c>
      <c r="O18" s="21">
        <v>0.01</v>
      </c>
      <c r="P18" s="21">
        <v>0.002322</v>
      </c>
      <c r="Q18" s="21">
        <v>0.07</v>
      </c>
      <c r="R18" s="21">
        <v>0.01</v>
      </c>
      <c r="S18" s="21"/>
      <c r="T18" s="21"/>
      <c r="U18" s="116"/>
      <c r="V18" s="116"/>
      <c r="W18" s="116"/>
      <c r="X18" s="116"/>
      <c r="Y18" s="116">
        <v>3</v>
      </c>
      <c r="Z18" s="116"/>
      <c r="AA18" s="173"/>
      <c r="AB18" s="66"/>
    </row>
    <row r="19" ht="17" customHeight="1" spans="1:28">
      <c r="A19" s="93"/>
      <c r="B19" s="36" t="s">
        <v>99</v>
      </c>
      <c r="C19" s="24"/>
      <c r="D19" s="25"/>
      <c r="E19" s="25"/>
      <c r="F19" s="25"/>
      <c r="G19" s="25"/>
      <c r="H19" s="86"/>
      <c r="I19" s="25"/>
      <c r="J19" s="25"/>
      <c r="K19" s="25"/>
      <c r="L19" s="25"/>
      <c r="M19" s="25"/>
      <c r="N19" s="25">
        <v>0.01</v>
      </c>
      <c r="O19" s="25">
        <v>0.015</v>
      </c>
      <c r="P19" s="25">
        <v>0.0063</v>
      </c>
      <c r="Q19" s="25">
        <v>0.065</v>
      </c>
      <c r="R19" s="25"/>
      <c r="S19" s="25">
        <v>0.044</v>
      </c>
      <c r="T19" s="25"/>
      <c r="U19" s="117"/>
      <c r="V19" s="117"/>
      <c r="W19" s="117"/>
      <c r="X19" s="117"/>
      <c r="Y19" s="117"/>
      <c r="Z19" s="117"/>
      <c r="AA19" s="72"/>
      <c r="AB19" s="66"/>
    </row>
    <row r="20" spans="1:28">
      <c r="A20" s="93"/>
      <c r="B20" s="108" t="s">
        <v>100</v>
      </c>
      <c r="C20" s="24"/>
      <c r="D20" s="25"/>
      <c r="E20" s="25">
        <v>0.001</v>
      </c>
      <c r="F20" s="25"/>
      <c r="G20" s="25"/>
      <c r="H20" s="86"/>
      <c r="I20" s="25"/>
      <c r="J20" s="25"/>
      <c r="K20" s="25"/>
      <c r="L20" s="25"/>
      <c r="M20" s="25"/>
      <c r="N20" s="25">
        <v>0.005</v>
      </c>
      <c r="O20" s="25"/>
      <c r="P20" s="25">
        <v>0.00333</v>
      </c>
      <c r="Q20" s="25"/>
      <c r="R20" s="25"/>
      <c r="S20" s="25"/>
      <c r="T20" s="25">
        <v>0.04</v>
      </c>
      <c r="U20" s="117"/>
      <c r="V20" s="117"/>
      <c r="W20" s="117"/>
      <c r="X20" s="117"/>
      <c r="Y20" s="117"/>
      <c r="Z20" s="117"/>
      <c r="AA20" s="72"/>
      <c r="AB20" s="66"/>
    </row>
    <row r="21" spans="1:28">
      <c r="A21" s="93"/>
      <c r="B21" s="108" t="s">
        <v>41</v>
      </c>
      <c r="C21" s="24"/>
      <c r="D21" s="25"/>
      <c r="E21" s="25">
        <v>0.008</v>
      </c>
      <c r="F21" s="25"/>
      <c r="G21" s="25"/>
      <c r="H21" s="8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117">
        <v>0.02</v>
      </c>
      <c r="V21" s="117"/>
      <c r="W21" s="117"/>
      <c r="X21" s="117"/>
      <c r="Y21" s="117"/>
      <c r="Z21" s="117"/>
      <c r="AA21" s="72"/>
      <c r="AB21" s="66"/>
    </row>
    <row r="22" spans="1:28">
      <c r="A22" s="93"/>
      <c r="B22" s="26" t="s">
        <v>42</v>
      </c>
      <c r="C22" s="24"/>
      <c r="D22" s="25"/>
      <c r="E22" s="25"/>
      <c r="F22" s="25"/>
      <c r="G22" s="25"/>
      <c r="H22" s="86"/>
      <c r="I22" s="25"/>
      <c r="J22" s="25">
        <v>0.0493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117"/>
      <c r="V22" s="117"/>
      <c r="W22" s="117"/>
      <c r="X22" s="117"/>
      <c r="Y22" s="117"/>
      <c r="Z22" s="117"/>
      <c r="AA22" s="72"/>
      <c r="AB22" s="66"/>
    </row>
    <row r="23" ht="13.95" spans="1:28">
      <c r="A23" s="94"/>
      <c r="B23" s="38"/>
      <c r="C23" s="29"/>
      <c r="D23" s="30"/>
      <c r="E23" s="30"/>
      <c r="F23" s="30"/>
      <c r="G23" s="30"/>
      <c r="H23" s="8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118"/>
      <c r="V23" s="118"/>
      <c r="W23" s="118"/>
      <c r="X23" s="118"/>
      <c r="Y23" s="118"/>
      <c r="Z23" s="118"/>
      <c r="AA23" s="174"/>
      <c r="AB23" s="66"/>
    </row>
    <row r="24" spans="1:28">
      <c r="A24" s="92" t="s">
        <v>43</v>
      </c>
      <c r="B24" s="19" t="s">
        <v>93</v>
      </c>
      <c r="C24" s="20">
        <v>0.0141</v>
      </c>
      <c r="D24" s="21">
        <v>0.0022</v>
      </c>
      <c r="E24" s="21">
        <v>0.0103</v>
      </c>
      <c r="F24" s="21"/>
      <c r="G24" s="21"/>
      <c r="H24" s="84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116"/>
      <c r="V24" s="116"/>
      <c r="W24" s="116">
        <v>0.005</v>
      </c>
      <c r="X24" s="116">
        <v>0.0704</v>
      </c>
      <c r="Y24" s="116">
        <v>7</v>
      </c>
      <c r="Z24" s="116"/>
      <c r="AA24" s="173"/>
      <c r="AB24" s="66"/>
    </row>
    <row r="25" spans="1:28">
      <c r="A25" s="93"/>
      <c r="B25" s="23" t="s">
        <v>94</v>
      </c>
      <c r="C25" s="24"/>
      <c r="D25" s="25"/>
      <c r="E25" s="25">
        <v>0.0033</v>
      </c>
      <c r="F25" s="25"/>
      <c r="G25" s="25"/>
      <c r="H25" s="8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117"/>
      <c r="V25" s="117">
        <v>0.0254</v>
      </c>
      <c r="W25" s="117"/>
      <c r="X25" s="117"/>
      <c r="Y25" s="117"/>
      <c r="Z25" s="117"/>
      <c r="AA25" s="72"/>
      <c r="AB25" s="66"/>
    </row>
    <row r="26" spans="1:28">
      <c r="A26" s="93"/>
      <c r="B26" s="23" t="s">
        <v>45</v>
      </c>
      <c r="C26" s="24"/>
      <c r="D26" s="25"/>
      <c r="E26" s="25">
        <v>0.007</v>
      </c>
      <c r="F26" s="25"/>
      <c r="G26" s="25"/>
      <c r="H26" s="86">
        <v>0.0006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117"/>
      <c r="V26" s="117"/>
      <c r="W26" s="117"/>
      <c r="X26" s="117"/>
      <c r="Y26" s="117"/>
      <c r="Z26" s="117"/>
      <c r="AA26" s="72"/>
      <c r="AB26" s="66"/>
    </row>
    <row r="27" ht="13.95" spans="1:28">
      <c r="A27" s="93"/>
      <c r="B27" s="23"/>
      <c r="C27" s="24"/>
      <c r="D27" s="25"/>
      <c r="E27" s="25"/>
      <c r="F27" s="25"/>
      <c r="G27" s="25"/>
      <c r="H27" s="8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117"/>
      <c r="V27" s="117"/>
      <c r="W27" s="117"/>
      <c r="X27" s="117"/>
      <c r="Y27" s="117"/>
      <c r="Z27" s="117"/>
      <c r="AA27" s="72"/>
      <c r="AB27" s="69"/>
    </row>
    <row r="28" ht="13.95" spans="1:28">
      <c r="A28" s="94"/>
      <c r="B28" s="28"/>
      <c r="C28" s="29"/>
      <c r="D28" s="30"/>
      <c r="E28" s="30"/>
      <c r="F28" s="30"/>
      <c r="G28" s="30"/>
      <c r="H28" s="88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118"/>
      <c r="V28" s="118"/>
      <c r="W28" s="118"/>
      <c r="X28" s="118"/>
      <c r="Y28" s="118"/>
      <c r="Z28" s="118">
        <v>10</v>
      </c>
      <c r="AA28" s="174">
        <v>1</v>
      </c>
      <c r="AB28" s="176"/>
    </row>
    <row r="29" ht="15.6" spans="1:28">
      <c r="A29" s="39" t="s">
        <v>47</v>
      </c>
      <c r="B29" s="40"/>
      <c r="C29" s="20">
        <f t="shared" ref="C29:X29" si="0">SUM(C9:C28)</f>
        <v>0.0141</v>
      </c>
      <c r="D29" s="21">
        <f t="shared" si="0"/>
        <v>0.0201</v>
      </c>
      <c r="E29" s="21">
        <f t="shared" si="0"/>
        <v>0.0426</v>
      </c>
      <c r="F29" s="21">
        <f t="shared" si="0"/>
        <v>0.0398</v>
      </c>
      <c r="G29" s="21">
        <f t="shared" si="0"/>
        <v>0.0098</v>
      </c>
      <c r="H29" s="21">
        <f t="shared" si="0"/>
        <v>0.00114</v>
      </c>
      <c r="I29" s="21">
        <f t="shared" si="0"/>
        <v>0.0314</v>
      </c>
      <c r="J29" s="21">
        <f t="shared" si="0"/>
        <v>0.0493</v>
      </c>
      <c r="K29" s="21">
        <f t="shared" si="0"/>
        <v>0.5282</v>
      </c>
      <c r="L29" s="21">
        <f t="shared" si="0"/>
        <v>0.011</v>
      </c>
      <c r="M29" s="21">
        <f t="shared" si="0"/>
        <v>0.0943</v>
      </c>
      <c r="N29" s="21">
        <f t="shared" si="0"/>
        <v>0.025</v>
      </c>
      <c r="O29" s="21">
        <f t="shared" si="0"/>
        <v>0.025</v>
      </c>
      <c r="P29" s="21">
        <f t="shared" si="0"/>
        <v>0.011952</v>
      </c>
      <c r="Q29" s="21">
        <f t="shared" si="0"/>
        <v>0.135</v>
      </c>
      <c r="R29" s="21">
        <f t="shared" si="0"/>
        <v>0.01</v>
      </c>
      <c r="S29" s="21">
        <f t="shared" si="0"/>
        <v>0.044</v>
      </c>
      <c r="T29" s="21">
        <f t="shared" si="0"/>
        <v>0.04</v>
      </c>
      <c r="U29" s="21">
        <f t="shared" si="0"/>
        <v>0.02</v>
      </c>
      <c r="V29" s="21">
        <f t="shared" si="0"/>
        <v>0.0254</v>
      </c>
      <c r="W29" s="21">
        <f t="shared" si="0"/>
        <v>0.005</v>
      </c>
      <c r="X29" s="53">
        <f t="shared" si="0"/>
        <v>0.0704</v>
      </c>
      <c r="Y29" s="63">
        <v>10</v>
      </c>
      <c r="Z29" s="63">
        <v>10</v>
      </c>
      <c r="AA29" s="63">
        <f>SUM(AA9:AA28)</f>
        <v>1</v>
      </c>
      <c r="AB29" s="19"/>
    </row>
    <row r="30" ht="15.6" hidden="1" spans="1:28">
      <c r="A30" s="41" t="s">
        <v>48</v>
      </c>
      <c r="B30" s="42"/>
      <c r="C30" s="43">
        <f>142*C29</f>
        <v>2.0022</v>
      </c>
      <c r="D30" s="43">
        <f t="shared" ref="D30:AB30" si="1">142*D29</f>
        <v>2.8542</v>
      </c>
      <c r="E30" s="43">
        <f t="shared" si="1"/>
        <v>6.0492</v>
      </c>
      <c r="F30" s="43">
        <f t="shared" si="1"/>
        <v>5.6516</v>
      </c>
      <c r="G30" s="43">
        <f t="shared" si="1"/>
        <v>1.3916</v>
      </c>
      <c r="H30" s="43">
        <f t="shared" si="1"/>
        <v>0.16188</v>
      </c>
      <c r="I30" s="43">
        <f t="shared" si="1"/>
        <v>4.4588</v>
      </c>
      <c r="J30" s="43">
        <f t="shared" si="1"/>
        <v>7.0006</v>
      </c>
      <c r="K30" s="43">
        <f t="shared" si="1"/>
        <v>75.0044</v>
      </c>
      <c r="L30" s="43">
        <f t="shared" si="1"/>
        <v>1.562</v>
      </c>
      <c r="M30" s="43">
        <f t="shared" si="1"/>
        <v>13.3906</v>
      </c>
      <c r="N30" s="43">
        <f t="shared" si="1"/>
        <v>3.55</v>
      </c>
      <c r="O30" s="43">
        <f t="shared" si="1"/>
        <v>3.55</v>
      </c>
      <c r="P30" s="43">
        <f t="shared" si="1"/>
        <v>1.697184</v>
      </c>
      <c r="Q30" s="43">
        <f t="shared" si="1"/>
        <v>19.17</v>
      </c>
      <c r="R30" s="43">
        <f t="shared" si="1"/>
        <v>1.42</v>
      </c>
      <c r="S30" s="43">
        <f t="shared" si="1"/>
        <v>6.248</v>
      </c>
      <c r="T30" s="43">
        <f t="shared" si="1"/>
        <v>5.68</v>
      </c>
      <c r="U30" s="43">
        <f t="shared" si="1"/>
        <v>2.84</v>
      </c>
      <c r="V30" s="43">
        <f t="shared" si="1"/>
        <v>3.6068</v>
      </c>
      <c r="W30" s="43">
        <f t="shared" si="1"/>
        <v>0.71</v>
      </c>
      <c r="X30" s="43">
        <f t="shared" si="1"/>
        <v>9.9968</v>
      </c>
      <c r="Y30" s="43">
        <v>10</v>
      </c>
      <c r="Z30" s="43">
        <v>10</v>
      </c>
      <c r="AA30" s="43">
        <f>142*AA29</f>
        <v>142</v>
      </c>
      <c r="AB30" s="23"/>
    </row>
    <row r="31" ht="15.6" spans="1:28">
      <c r="A31" s="41" t="s">
        <v>48</v>
      </c>
      <c r="B31" s="42"/>
      <c r="C31" s="44">
        <f t="shared" ref="C31:X31" si="2">ROUND(C30,2)</f>
        <v>2</v>
      </c>
      <c r="D31" s="45">
        <f t="shared" si="2"/>
        <v>2.85</v>
      </c>
      <c r="E31" s="45">
        <f t="shared" si="2"/>
        <v>6.05</v>
      </c>
      <c r="F31" s="45">
        <f t="shared" si="2"/>
        <v>5.65</v>
      </c>
      <c r="G31" s="45">
        <f t="shared" si="2"/>
        <v>1.39</v>
      </c>
      <c r="H31" s="167">
        <f t="shared" si="2"/>
        <v>0.16</v>
      </c>
      <c r="I31" s="45">
        <f t="shared" si="2"/>
        <v>4.46</v>
      </c>
      <c r="J31" s="45">
        <f t="shared" si="2"/>
        <v>7</v>
      </c>
      <c r="K31" s="45">
        <f t="shared" si="2"/>
        <v>75</v>
      </c>
      <c r="L31" s="45">
        <f t="shared" si="2"/>
        <v>1.56</v>
      </c>
      <c r="M31" s="45">
        <f t="shared" si="2"/>
        <v>13.39</v>
      </c>
      <c r="N31" s="57">
        <f t="shared" si="2"/>
        <v>3.55</v>
      </c>
      <c r="O31" s="57">
        <f t="shared" si="2"/>
        <v>3.55</v>
      </c>
      <c r="P31" s="57">
        <f t="shared" si="2"/>
        <v>1.7</v>
      </c>
      <c r="Q31" s="57">
        <f t="shared" si="2"/>
        <v>19.17</v>
      </c>
      <c r="R31" s="57">
        <f t="shared" si="2"/>
        <v>1.42</v>
      </c>
      <c r="S31" s="57">
        <f t="shared" si="2"/>
        <v>6.25</v>
      </c>
      <c r="T31" s="57">
        <f t="shared" si="2"/>
        <v>5.68</v>
      </c>
      <c r="U31" s="57">
        <f t="shared" si="2"/>
        <v>2.84</v>
      </c>
      <c r="V31" s="57">
        <f t="shared" si="2"/>
        <v>3.61</v>
      </c>
      <c r="W31" s="57">
        <f t="shared" si="2"/>
        <v>0.71</v>
      </c>
      <c r="X31" s="57">
        <f t="shared" si="2"/>
        <v>10</v>
      </c>
      <c r="Y31" s="72">
        <v>10</v>
      </c>
      <c r="Z31" s="72">
        <v>10</v>
      </c>
      <c r="AA31" s="72">
        <v>1</v>
      </c>
      <c r="AB31" s="23"/>
    </row>
    <row r="32" ht="15.6" spans="1:28">
      <c r="A32" s="41" t="s">
        <v>49</v>
      </c>
      <c r="B32" s="42"/>
      <c r="C32" s="44">
        <v>80</v>
      </c>
      <c r="D32" s="46">
        <v>800</v>
      </c>
      <c r="E32" s="46">
        <v>92</v>
      </c>
      <c r="F32" s="45">
        <v>130</v>
      </c>
      <c r="G32" s="45">
        <v>570</v>
      </c>
      <c r="H32" s="46">
        <v>1400</v>
      </c>
      <c r="I32" s="46">
        <v>62.37</v>
      </c>
      <c r="J32" s="46">
        <v>39.5</v>
      </c>
      <c r="K32" s="45">
        <v>25</v>
      </c>
      <c r="L32" s="45">
        <v>150</v>
      </c>
      <c r="M32" s="45">
        <v>48</v>
      </c>
      <c r="N32" s="45">
        <v>45</v>
      </c>
      <c r="O32" s="57">
        <v>80</v>
      </c>
      <c r="P32" s="57">
        <v>220</v>
      </c>
      <c r="Q32" s="45">
        <v>240</v>
      </c>
      <c r="R32" s="57">
        <v>96</v>
      </c>
      <c r="S32" s="57">
        <v>72</v>
      </c>
      <c r="T32" s="57">
        <v>130</v>
      </c>
      <c r="U32" s="57">
        <v>220</v>
      </c>
      <c r="V32" s="57">
        <v>444</v>
      </c>
      <c r="W32" s="57">
        <v>120</v>
      </c>
      <c r="X32" s="57">
        <v>300</v>
      </c>
      <c r="Y32" s="72">
        <v>8</v>
      </c>
      <c r="Z32" s="72">
        <v>2.7</v>
      </c>
      <c r="AA32" s="72">
        <v>13</v>
      </c>
      <c r="AB32" s="71"/>
    </row>
    <row r="33" ht="16.35" spans="1:28">
      <c r="A33" s="47" t="s">
        <v>50</v>
      </c>
      <c r="B33" s="48"/>
      <c r="C33" s="112">
        <f>C31*C32</f>
        <v>160</v>
      </c>
      <c r="D33" s="112">
        <f t="shared" ref="D33:AB33" si="3">D31*D32</f>
        <v>2280</v>
      </c>
      <c r="E33" s="112">
        <f t="shared" si="3"/>
        <v>556.6</v>
      </c>
      <c r="F33" s="112">
        <f t="shared" si="3"/>
        <v>734.5</v>
      </c>
      <c r="G33" s="112">
        <f t="shared" si="3"/>
        <v>792.3</v>
      </c>
      <c r="H33" s="112">
        <f t="shared" si="3"/>
        <v>224</v>
      </c>
      <c r="I33" s="112">
        <f t="shared" si="3"/>
        <v>278.1702</v>
      </c>
      <c r="J33" s="112">
        <f t="shared" si="3"/>
        <v>276.5</v>
      </c>
      <c r="K33" s="112">
        <f t="shared" si="3"/>
        <v>1875</v>
      </c>
      <c r="L33" s="112">
        <f t="shared" si="3"/>
        <v>234</v>
      </c>
      <c r="M33" s="112">
        <f t="shared" si="3"/>
        <v>642.72</v>
      </c>
      <c r="N33" s="112">
        <f t="shared" si="3"/>
        <v>159.75</v>
      </c>
      <c r="O33" s="112">
        <f t="shared" si="3"/>
        <v>284</v>
      </c>
      <c r="P33" s="112">
        <f t="shared" si="3"/>
        <v>374</v>
      </c>
      <c r="Q33" s="112">
        <f t="shared" si="3"/>
        <v>4600.8</v>
      </c>
      <c r="R33" s="112">
        <f t="shared" si="3"/>
        <v>136.32</v>
      </c>
      <c r="S33" s="112">
        <f t="shared" si="3"/>
        <v>450</v>
      </c>
      <c r="T33" s="112">
        <f t="shared" si="3"/>
        <v>738.4</v>
      </c>
      <c r="U33" s="112">
        <f t="shared" si="3"/>
        <v>624.8</v>
      </c>
      <c r="V33" s="112">
        <f t="shared" si="3"/>
        <v>1602.84</v>
      </c>
      <c r="W33" s="112">
        <f t="shared" si="3"/>
        <v>85.2</v>
      </c>
      <c r="X33" s="112">
        <f t="shared" si="3"/>
        <v>3000</v>
      </c>
      <c r="Y33" s="112">
        <f t="shared" si="3"/>
        <v>80</v>
      </c>
      <c r="Z33" s="112">
        <f t="shared" si="3"/>
        <v>27</v>
      </c>
      <c r="AA33" s="112">
        <f t="shared" si="3"/>
        <v>13</v>
      </c>
      <c r="AB33" s="73">
        <f>SUM(C33:AA33)</f>
        <v>20229.9002</v>
      </c>
    </row>
    <row r="34" ht="15.6" spans="1:28">
      <c r="A34" s="50"/>
      <c r="B34" s="50"/>
      <c r="C34" s="51"/>
      <c r="D34" s="51"/>
      <c r="E34" s="51"/>
      <c r="F34" s="51"/>
      <c r="G34" s="51"/>
      <c r="H34" s="168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74">
        <f>AB33/AB2</f>
        <v>142.464085915493</v>
      </c>
    </row>
    <row r="35" customFormat="1" ht="27" customHeight="1" spans="2:13">
      <c r="B35" s="52" t="s">
        <v>51</v>
      </c>
      <c r="M35" s="74"/>
    </row>
    <row r="36" customFormat="1" ht="27" customHeight="1" spans="2:13">
      <c r="B36" s="52" t="s">
        <v>52</v>
      </c>
      <c r="M36" s="74"/>
    </row>
    <row r="37" customFormat="1" ht="27" customHeight="1" spans="2:2">
      <c r="B37" s="52" t="s">
        <v>53</v>
      </c>
    </row>
  </sheetData>
  <mergeCells count="40">
    <mergeCell ref="A1:AB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B9:AB27"/>
  </mergeCells>
  <pageMargins left="0.0784722222222222" right="0.196527777777778" top="1.05069444444444" bottom="1.05069444444444" header="0.708333333333333" footer="0.786805555555556"/>
  <pageSetup paperSize="9" scale="70" orientation="landscape" useFirstPageNumber="1" horizontalDpi="3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AA36"/>
  <sheetViews>
    <sheetView workbookViewId="0">
      <pane ySplit="7" topLeftCell="A20" activePane="bottomLeft" state="frozen"/>
      <selection/>
      <selection pane="bottomLeft" activeCell="I18" sqref="I18"/>
    </sheetView>
  </sheetViews>
  <sheetFormatPr defaultColWidth="11.537037037037" defaultRowHeight="13.2"/>
  <cols>
    <col min="1" max="1" width="6.33333333333333" customWidth="1"/>
    <col min="2" max="2" width="23.6666666666667" customWidth="1"/>
    <col min="3" max="3" width="7.55555555555556" customWidth="1"/>
    <col min="4" max="4" width="7.33333333333333" customWidth="1"/>
    <col min="5" max="5" width="6.66666666666667" customWidth="1"/>
    <col min="6" max="6" width="6.33333333333333" customWidth="1"/>
    <col min="7" max="7" width="7.66666666666667" customWidth="1"/>
    <col min="8" max="8" width="6.77777777777778" customWidth="1"/>
    <col min="9" max="9" width="7.22222222222222" customWidth="1"/>
    <col min="10" max="10" width="6.33333333333333" customWidth="1"/>
    <col min="11" max="11" width="6.22222222222222" customWidth="1"/>
    <col min="12" max="12" width="6.55555555555556" customWidth="1"/>
    <col min="13" max="13" width="6.44444444444444" customWidth="1"/>
    <col min="14" max="14" width="7.77777777777778" customWidth="1"/>
    <col min="15" max="15" width="6.44444444444444" customWidth="1"/>
    <col min="16" max="16" width="6.11111111111111" customWidth="1"/>
    <col min="17" max="17" width="6.22222222222222" customWidth="1"/>
    <col min="18" max="18" width="7.44444444444444" customWidth="1"/>
    <col min="19" max="19" width="6.44444444444444" customWidth="1"/>
    <col min="20" max="20" width="7.77777777777778" customWidth="1"/>
    <col min="21" max="22" width="6.11111111111111" customWidth="1"/>
    <col min="23" max="23" width="6.22222222222222" customWidth="1"/>
    <col min="24" max="24" width="5.11111111111111" customWidth="1"/>
    <col min="25" max="25" width="6.11111111111111" customWidth="1"/>
    <col min="26" max="26" width="5.11111111111111" customWidth="1"/>
    <col min="27" max="27" width="8.77777777777778" customWidth="1"/>
  </cols>
  <sheetData>
    <row r="1" s="1" customFormat="1" ht="43" customHeight="1" spans="1:1">
      <c r="A1" s="1" t="s">
        <v>0</v>
      </c>
    </row>
    <row r="2" customHeight="1" spans="1:27">
      <c r="A2" s="2"/>
      <c r="B2" s="3" t="s">
        <v>101</v>
      </c>
      <c r="C2" s="4" t="s">
        <v>2</v>
      </c>
      <c r="D2" s="5" t="s">
        <v>3</v>
      </c>
      <c r="E2" s="5" t="s">
        <v>4</v>
      </c>
      <c r="F2" s="5" t="s">
        <v>102</v>
      </c>
      <c r="G2" s="5" t="s">
        <v>6</v>
      </c>
      <c r="H2" s="5" t="s">
        <v>61</v>
      </c>
      <c r="I2" s="5" t="s">
        <v>7</v>
      </c>
      <c r="J2" s="5" t="s">
        <v>9</v>
      </c>
      <c r="K2" s="5" t="s">
        <v>10</v>
      </c>
      <c r="L2" s="5" t="s">
        <v>24</v>
      </c>
      <c r="M2" s="5" t="s">
        <v>21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96</v>
      </c>
      <c r="S2" s="5" t="s">
        <v>20</v>
      </c>
      <c r="T2" s="5" t="s">
        <v>80</v>
      </c>
      <c r="U2" s="5" t="s">
        <v>25</v>
      </c>
      <c r="V2" s="5" t="s">
        <v>103</v>
      </c>
      <c r="W2" s="5" t="s">
        <v>28</v>
      </c>
      <c r="X2" s="5" t="s">
        <v>85</v>
      </c>
      <c r="Y2" s="5" t="s">
        <v>62</v>
      </c>
      <c r="Z2" s="5" t="s">
        <v>29</v>
      </c>
      <c r="AA2" s="59">
        <v>152</v>
      </c>
    </row>
    <row r="3" spans="1:27">
      <c r="A3" s="6"/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60"/>
    </row>
    <row r="4" spans="1:27">
      <c r="A4" s="6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60"/>
    </row>
    <row r="5" ht="12" customHeight="1" spans="1:27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60"/>
    </row>
    <row r="6" spans="1:27">
      <c r="A6" s="6"/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60"/>
    </row>
    <row r="7" ht="28" customHeight="1" spans="1:27">
      <c r="A7" s="10"/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61"/>
    </row>
    <row r="8" ht="15" customHeight="1" spans="1:27">
      <c r="A8" s="14"/>
      <c r="B8" s="15"/>
      <c r="C8" s="16">
        <v>1</v>
      </c>
      <c r="D8" s="17">
        <v>2</v>
      </c>
      <c r="E8" s="17">
        <v>3</v>
      </c>
      <c r="F8" s="16">
        <v>4</v>
      </c>
      <c r="G8" s="16">
        <v>5</v>
      </c>
      <c r="H8" s="17">
        <v>6</v>
      </c>
      <c r="I8" s="17">
        <v>7</v>
      </c>
      <c r="J8" s="16">
        <v>8</v>
      </c>
      <c r="K8" s="16">
        <v>9</v>
      </c>
      <c r="L8" s="17">
        <v>10</v>
      </c>
      <c r="M8" s="17">
        <v>11</v>
      </c>
      <c r="N8" s="16">
        <v>12</v>
      </c>
      <c r="O8" s="16">
        <v>13</v>
      </c>
      <c r="P8" s="17">
        <v>14</v>
      </c>
      <c r="Q8" s="17">
        <v>15</v>
      </c>
      <c r="R8" s="16">
        <v>16</v>
      </c>
      <c r="S8" s="16">
        <v>17</v>
      </c>
      <c r="T8" s="17">
        <v>18</v>
      </c>
      <c r="U8" s="17">
        <v>19</v>
      </c>
      <c r="V8" s="16">
        <v>20</v>
      </c>
      <c r="W8" s="16">
        <v>21</v>
      </c>
      <c r="X8" s="17">
        <v>22</v>
      </c>
      <c r="Y8" s="17">
        <v>23</v>
      </c>
      <c r="Z8" s="16">
        <v>24</v>
      </c>
      <c r="AA8" s="62" t="s">
        <v>30</v>
      </c>
    </row>
    <row r="9" spans="1:27">
      <c r="A9" s="18" t="s">
        <v>31</v>
      </c>
      <c r="B9" s="19" t="s">
        <v>104</v>
      </c>
      <c r="C9" s="20">
        <v>0.144</v>
      </c>
      <c r="D9" s="21"/>
      <c r="E9" s="21">
        <v>0.0058</v>
      </c>
      <c r="F9" s="21">
        <v>0.0195</v>
      </c>
      <c r="G9" s="21"/>
      <c r="H9" s="21"/>
      <c r="I9" s="53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53"/>
      <c r="W9" s="63"/>
      <c r="X9" s="63"/>
      <c r="Y9" s="63"/>
      <c r="Z9" s="63"/>
      <c r="AA9" s="64" t="s">
        <v>105</v>
      </c>
    </row>
    <row r="10" spans="1:27">
      <c r="A10" s="22"/>
      <c r="B10" s="23" t="s">
        <v>45</v>
      </c>
      <c r="C10" s="24"/>
      <c r="D10" s="25"/>
      <c r="E10" s="25">
        <v>0.007</v>
      </c>
      <c r="F10" s="25"/>
      <c r="G10" s="25"/>
      <c r="H10" s="25"/>
      <c r="I10" s="54">
        <v>0.00055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54"/>
      <c r="W10" s="65"/>
      <c r="X10" s="65"/>
      <c r="Y10" s="65"/>
      <c r="Z10" s="65"/>
      <c r="AA10" s="66"/>
    </row>
    <row r="11" spans="1:27">
      <c r="A11" s="22"/>
      <c r="B11" s="26" t="s">
        <v>69</v>
      </c>
      <c r="C11" s="24"/>
      <c r="D11" s="25">
        <v>0.01</v>
      </c>
      <c r="E11" s="25"/>
      <c r="F11" s="25"/>
      <c r="G11" s="25">
        <v>0.0124</v>
      </c>
      <c r="H11" s="25"/>
      <c r="I11" s="54"/>
      <c r="J11" s="25">
        <v>0.03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54"/>
      <c r="W11" s="65"/>
      <c r="X11" s="65"/>
      <c r="Y11" s="65"/>
      <c r="Z11" s="65"/>
      <c r="AA11" s="66"/>
    </row>
    <row r="12" spans="1:27">
      <c r="A12" s="22"/>
      <c r="B12" s="23"/>
      <c r="C12" s="24"/>
      <c r="D12" s="25"/>
      <c r="E12" s="25"/>
      <c r="F12" s="25"/>
      <c r="G12" s="25"/>
      <c r="H12" s="25"/>
      <c r="I12" s="54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54"/>
      <c r="W12" s="65"/>
      <c r="X12" s="65"/>
      <c r="Y12" s="65"/>
      <c r="Z12" s="65"/>
      <c r="AA12" s="66"/>
    </row>
    <row r="13" ht="13.95" spans="1:27">
      <c r="A13" s="27"/>
      <c r="B13" s="28"/>
      <c r="C13" s="29"/>
      <c r="D13" s="30"/>
      <c r="E13" s="30"/>
      <c r="F13" s="30"/>
      <c r="G13" s="30"/>
      <c r="H13" s="30"/>
      <c r="I13" s="55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55"/>
      <c r="W13" s="67"/>
      <c r="X13" s="67"/>
      <c r="Y13" s="67"/>
      <c r="Z13" s="67"/>
      <c r="AA13" s="66"/>
    </row>
    <row r="14" spans="1:27">
      <c r="A14" s="18" t="s">
        <v>36</v>
      </c>
      <c r="B14" s="19" t="s">
        <v>80</v>
      </c>
      <c r="C14" s="20"/>
      <c r="D14" s="21"/>
      <c r="E14" s="21"/>
      <c r="F14" s="21"/>
      <c r="G14" s="21"/>
      <c r="H14" s="21"/>
      <c r="I14" s="53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>
        <v>0.1184</v>
      </c>
      <c r="U14" s="21"/>
      <c r="V14" s="53"/>
      <c r="W14" s="63"/>
      <c r="X14" s="63"/>
      <c r="Y14" s="63"/>
      <c r="Z14" s="63"/>
      <c r="AA14" s="66"/>
    </row>
    <row r="15" spans="1:27">
      <c r="A15" s="22"/>
      <c r="B15" s="23"/>
      <c r="C15" s="24"/>
      <c r="D15" s="25"/>
      <c r="E15" s="25"/>
      <c r="F15" s="25"/>
      <c r="G15" s="25"/>
      <c r="H15" s="25"/>
      <c r="I15" s="54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54"/>
      <c r="W15" s="65"/>
      <c r="X15" s="65"/>
      <c r="Y15" s="65"/>
      <c r="Z15" s="65"/>
      <c r="AA15" s="66"/>
    </row>
    <row r="16" spans="1:27">
      <c r="A16" s="22"/>
      <c r="B16" s="23"/>
      <c r="C16" s="24"/>
      <c r="D16" s="25"/>
      <c r="E16" s="25"/>
      <c r="F16" s="25"/>
      <c r="G16" s="25"/>
      <c r="H16" s="25"/>
      <c r="I16" s="54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54"/>
      <c r="W16" s="65"/>
      <c r="X16" s="65"/>
      <c r="Y16" s="65"/>
      <c r="Z16" s="65"/>
      <c r="AA16" s="66"/>
    </row>
    <row r="17" ht="13.95" spans="1:27">
      <c r="A17" s="27"/>
      <c r="B17" s="28"/>
      <c r="C17" s="31"/>
      <c r="D17" s="32"/>
      <c r="E17" s="32"/>
      <c r="F17" s="32"/>
      <c r="G17" s="32"/>
      <c r="H17" s="32"/>
      <c r="I17" s="56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56"/>
      <c r="W17" s="68"/>
      <c r="X17" s="68"/>
      <c r="Y17" s="68"/>
      <c r="Z17" s="68"/>
      <c r="AA17" s="66"/>
    </row>
    <row r="18" spans="1:27">
      <c r="A18" s="33" t="s">
        <v>37</v>
      </c>
      <c r="B18" s="34" t="s">
        <v>106</v>
      </c>
      <c r="C18" s="20"/>
      <c r="D18" s="21"/>
      <c r="E18" s="21"/>
      <c r="F18" s="21"/>
      <c r="G18" s="21"/>
      <c r="H18" s="21"/>
      <c r="I18" s="53"/>
      <c r="J18" s="21"/>
      <c r="K18" s="21"/>
      <c r="L18" s="21"/>
      <c r="M18" s="21"/>
      <c r="N18" s="21">
        <v>0.074</v>
      </c>
      <c r="O18" s="21">
        <v>0.01016</v>
      </c>
      <c r="P18" s="21">
        <v>0.01</v>
      </c>
      <c r="Q18" s="21">
        <v>0.0023</v>
      </c>
      <c r="R18" s="21">
        <v>0.0695</v>
      </c>
      <c r="S18" s="21">
        <v>0.0054</v>
      </c>
      <c r="T18" s="21"/>
      <c r="U18" s="21"/>
      <c r="V18" s="53"/>
      <c r="W18" s="63"/>
      <c r="X18" s="63"/>
      <c r="Y18" s="63"/>
      <c r="Z18" s="63"/>
      <c r="AA18" s="66"/>
    </row>
    <row r="19" ht="16" customHeight="1" spans="1:27">
      <c r="A19" s="35"/>
      <c r="B19" s="36" t="s">
        <v>71</v>
      </c>
      <c r="C19" s="24"/>
      <c r="D19" s="25"/>
      <c r="E19" s="25"/>
      <c r="F19" s="25"/>
      <c r="G19" s="25"/>
      <c r="H19" s="25"/>
      <c r="I19" s="54"/>
      <c r="J19" s="25"/>
      <c r="K19" s="25"/>
      <c r="L19" s="25"/>
      <c r="M19" s="25">
        <v>0.002</v>
      </c>
      <c r="N19" s="25"/>
      <c r="O19" s="25">
        <v>0.01</v>
      </c>
      <c r="P19" s="25">
        <v>0.009</v>
      </c>
      <c r="Q19" s="25">
        <v>0.003</v>
      </c>
      <c r="R19" s="25">
        <v>0.0636</v>
      </c>
      <c r="S19" s="25"/>
      <c r="T19" s="25"/>
      <c r="U19" s="25">
        <v>0.0043</v>
      </c>
      <c r="V19" s="54"/>
      <c r="W19" s="65"/>
      <c r="X19" s="65"/>
      <c r="Y19" s="65"/>
      <c r="Z19" s="65"/>
      <c r="AA19" s="66"/>
    </row>
    <row r="20" spans="1:27">
      <c r="A20" s="35"/>
      <c r="B20" s="36" t="s">
        <v>72</v>
      </c>
      <c r="C20" s="24">
        <v>0.04</v>
      </c>
      <c r="D20" s="25">
        <v>0.005</v>
      </c>
      <c r="E20" s="25"/>
      <c r="F20" s="25"/>
      <c r="G20" s="25"/>
      <c r="H20" s="25"/>
      <c r="I20" s="54"/>
      <c r="J20" s="25"/>
      <c r="K20" s="25"/>
      <c r="L20" s="25"/>
      <c r="M20" s="25"/>
      <c r="N20" s="25">
        <v>0.187</v>
      </c>
      <c r="O20" s="25"/>
      <c r="P20" s="25"/>
      <c r="Q20" s="25"/>
      <c r="R20" s="25"/>
      <c r="S20" s="25"/>
      <c r="T20" s="25"/>
      <c r="U20" s="25"/>
      <c r="V20" s="54"/>
      <c r="W20" s="65"/>
      <c r="X20" s="65"/>
      <c r="Y20" s="65"/>
      <c r="Z20" s="65"/>
      <c r="AA20" s="66"/>
    </row>
    <row r="21" spans="1:27">
      <c r="A21" s="35"/>
      <c r="B21" s="36" t="s">
        <v>92</v>
      </c>
      <c r="C21" s="24"/>
      <c r="D21" s="25"/>
      <c r="E21" s="25">
        <v>0.008</v>
      </c>
      <c r="F21" s="25"/>
      <c r="G21" s="25"/>
      <c r="H21" s="25"/>
      <c r="I21" s="54"/>
      <c r="J21" s="25"/>
      <c r="K21" s="25"/>
      <c r="L21" s="25">
        <v>0.0184</v>
      </c>
      <c r="M21" s="25"/>
      <c r="N21" s="25"/>
      <c r="O21" s="25"/>
      <c r="P21" s="25"/>
      <c r="Q21" s="25"/>
      <c r="R21" s="25"/>
      <c r="S21" s="25"/>
      <c r="T21" s="25"/>
      <c r="U21" s="25"/>
      <c r="V21" s="54"/>
      <c r="W21" s="65"/>
      <c r="X21" s="65"/>
      <c r="Y21" s="65"/>
      <c r="Z21" s="65"/>
      <c r="AA21" s="66"/>
    </row>
    <row r="22" spans="1:27">
      <c r="A22" s="35"/>
      <c r="B22" s="26" t="s">
        <v>42</v>
      </c>
      <c r="C22" s="24"/>
      <c r="D22" s="25"/>
      <c r="E22" s="25"/>
      <c r="F22" s="25"/>
      <c r="G22" s="25"/>
      <c r="H22" s="25"/>
      <c r="I22" s="54"/>
      <c r="J22" s="25"/>
      <c r="K22" s="25">
        <v>0.0484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54"/>
      <c r="W22" s="65"/>
      <c r="X22" s="65"/>
      <c r="Y22" s="65"/>
      <c r="Z22" s="65"/>
      <c r="AA22" s="66"/>
    </row>
    <row r="23" ht="13.95" spans="1:27">
      <c r="A23" s="37"/>
      <c r="B23" s="38"/>
      <c r="C23" s="29"/>
      <c r="D23" s="30"/>
      <c r="E23" s="30"/>
      <c r="F23" s="30"/>
      <c r="G23" s="30"/>
      <c r="H23" s="30"/>
      <c r="I23" s="55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55"/>
      <c r="W23" s="67"/>
      <c r="X23" s="67"/>
      <c r="Y23" s="67"/>
      <c r="Z23" s="67"/>
      <c r="AA23" s="66"/>
    </row>
    <row r="24" spans="1:27">
      <c r="A24" s="33" t="s">
        <v>43</v>
      </c>
      <c r="B24" s="19" t="s">
        <v>107</v>
      </c>
      <c r="C24" s="20"/>
      <c r="D24" s="21">
        <v>0.002</v>
      </c>
      <c r="E24" s="21">
        <v>0.0084</v>
      </c>
      <c r="F24" s="21"/>
      <c r="G24" s="21"/>
      <c r="H24" s="21"/>
      <c r="I24" s="53"/>
      <c r="J24" s="21"/>
      <c r="K24" s="21"/>
      <c r="L24" s="21"/>
      <c r="M24" s="21">
        <v>0.04042</v>
      </c>
      <c r="N24" s="21"/>
      <c r="O24" s="21"/>
      <c r="P24" s="21"/>
      <c r="Q24" s="21">
        <v>0.0024</v>
      </c>
      <c r="R24" s="21"/>
      <c r="S24" s="21"/>
      <c r="T24" s="21">
        <v>0.01184</v>
      </c>
      <c r="U24" s="21"/>
      <c r="V24" s="53">
        <v>16</v>
      </c>
      <c r="W24" s="63"/>
      <c r="X24" s="63">
        <v>8</v>
      </c>
      <c r="Y24" s="63"/>
      <c r="Z24" s="63"/>
      <c r="AA24" s="66"/>
    </row>
    <row r="25" spans="1:27">
      <c r="A25" s="35"/>
      <c r="B25" s="23" t="s">
        <v>75</v>
      </c>
      <c r="C25" s="24">
        <v>0.14497</v>
      </c>
      <c r="D25" s="25"/>
      <c r="E25" s="25">
        <v>0.007</v>
      </c>
      <c r="F25" s="25"/>
      <c r="G25" s="25"/>
      <c r="H25" s="25">
        <v>0.003</v>
      </c>
      <c r="I25" s="54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54"/>
      <c r="W25" s="65"/>
      <c r="X25" s="65"/>
      <c r="Y25" s="65"/>
      <c r="Z25" s="65"/>
      <c r="AA25" s="66"/>
    </row>
    <row r="26" spans="1:27">
      <c r="A26" s="35"/>
      <c r="B26" s="23"/>
      <c r="C26" s="24"/>
      <c r="D26" s="25"/>
      <c r="E26" s="25"/>
      <c r="F26" s="25"/>
      <c r="G26" s="25"/>
      <c r="H26" s="25"/>
      <c r="I26" s="54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54"/>
      <c r="W26" s="65"/>
      <c r="X26" s="65"/>
      <c r="Y26" s="65"/>
      <c r="Z26" s="65"/>
      <c r="AA26" s="66"/>
    </row>
    <row r="27" ht="13.95" spans="1:27">
      <c r="A27" s="37"/>
      <c r="B27" s="28"/>
      <c r="C27" s="29"/>
      <c r="D27" s="30"/>
      <c r="E27" s="30"/>
      <c r="F27" s="30"/>
      <c r="G27" s="30"/>
      <c r="H27" s="30"/>
      <c r="I27" s="55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55"/>
      <c r="W27" s="67">
        <v>0.38</v>
      </c>
      <c r="X27" s="67"/>
      <c r="Y27" s="67">
        <v>1.5</v>
      </c>
      <c r="Z27" s="67">
        <v>1</v>
      </c>
      <c r="AA27" s="66"/>
    </row>
    <row r="28" ht="16.35" spans="1:27">
      <c r="A28" s="39" t="s">
        <v>47</v>
      </c>
      <c r="B28" s="40"/>
      <c r="C28" s="20">
        <f t="shared" ref="C28:V28" si="0">SUM(C9:C27)</f>
        <v>0.32897</v>
      </c>
      <c r="D28" s="21">
        <f t="shared" si="0"/>
        <v>0.017</v>
      </c>
      <c r="E28" s="21">
        <f t="shared" si="0"/>
        <v>0.0362</v>
      </c>
      <c r="F28" s="21">
        <f t="shared" si="0"/>
        <v>0.0195</v>
      </c>
      <c r="G28" s="21">
        <f t="shared" si="0"/>
        <v>0.0124</v>
      </c>
      <c r="H28" s="21">
        <f t="shared" si="0"/>
        <v>0.003</v>
      </c>
      <c r="I28" s="53">
        <f t="shared" si="0"/>
        <v>0.00055</v>
      </c>
      <c r="J28" s="21">
        <f t="shared" si="0"/>
        <v>0.03</v>
      </c>
      <c r="K28" s="21">
        <f t="shared" si="0"/>
        <v>0.0484</v>
      </c>
      <c r="L28" s="21">
        <f t="shared" si="0"/>
        <v>0.0184</v>
      </c>
      <c r="M28" s="21">
        <f t="shared" si="0"/>
        <v>0.04242</v>
      </c>
      <c r="N28" s="21">
        <f t="shared" si="0"/>
        <v>0.261</v>
      </c>
      <c r="O28" s="21">
        <f t="shared" si="0"/>
        <v>0.02016</v>
      </c>
      <c r="P28" s="21">
        <f t="shared" si="0"/>
        <v>0.019</v>
      </c>
      <c r="Q28" s="21">
        <f t="shared" si="0"/>
        <v>0.0077</v>
      </c>
      <c r="R28" s="21">
        <f t="shared" si="0"/>
        <v>0.1331</v>
      </c>
      <c r="S28" s="21">
        <f t="shared" si="0"/>
        <v>0.0054</v>
      </c>
      <c r="T28" s="21">
        <f t="shared" si="0"/>
        <v>0.13024</v>
      </c>
      <c r="U28" s="21">
        <f t="shared" si="0"/>
        <v>0.0043</v>
      </c>
      <c r="V28" s="21">
        <v>16</v>
      </c>
      <c r="W28" s="21">
        <f>SUM(W9:W27)</f>
        <v>0.38</v>
      </c>
      <c r="X28" s="21">
        <v>8</v>
      </c>
      <c r="Y28" s="21">
        <v>1.5</v>
      </c>
      <c r="Z28" s="21">
        <v>1</v>
      </c>
      <c r="AA28" s="69"/>
    </row>
    <row r="29" ht="15.6" hidden="1" spans="1:27">
      <c r="A29" s="41" t="s">
        <v>48</v>
      </c>
      <c r="B29" s="42"/>
      <c r="C29" s="43">
        <f>152*C28</f>
        <v>50.00344</v>
      </c>
      <c r="D29" s="43">
        <f t="shared" ref="D29:AB29" si="1">152*D28</f>
        <v>2.584</v>
      </c>
      <c r="E29" s="43">
        <f t="shared" si="1"/>
        <v>5.5024</v>
      </c>
      <c r="F29" s="43">
        <f t="shared" si="1"/>
        <v>2.964</v>
      </c>
      <c r="G29" s="43">
        <f t="shared" si="1"/>
        <v>1.8848</v>
      </c>
      <c r="H29" s="43">
        <f t="shared" si="1"/>
        <v>0.456</v>
      </c>
      <c r="I29" s="43">
        <f t="shared" si="1"/>
        <v>0.0836</v>
      </c>
      <c r="J29" s="43">
        <f t="shared" si="1"/>
        <v>4.56</v>
      </c>
      <c r="K29" s="43">
        <f t="shared" si="1"/>
        <v>7.3568</v>
      </c>
      <c r="L29" s="43">
        <f t="shared" si="1"/>
        <v>2.7968</v>
      </c>
      <c r="M29" s="43">
        <f t="shared" si="1"/>
        <v>6.44784</v>
      </c>
      <c r="N29" s="43">
        <f t="shared" si="1"/>
        <v>39.672</v>
      </c>
      <c r="O29" s="43">
        <f t="shared" si="1"/>
        <v>3.06432</v>
      </c>
      <c r="P29" s="43">
        <f t="shared" si="1"/>
        <v>2.888</v>
      </c>
      <c r="Q29" s="43">
        <f t="shared" si="1"/>
        <v>1.1704</v>
      </c>
      <c r="R29" s="43">
        <f t="shared" si="1"/>
        <v>20.2312</v>
      </c>
      <c r="S29" s="43">
        <f t="shared" si="1"/>
        <v>0.8208</v>
      </c>
      <c r="T29" s="43">
        <f t="shared" si="1"/>
        <v>19.79648</v>
      </c>
      <c r="U29" s="43">
        <f t="shared" si="1"/>
        <v>0.6536</v>
      </c>
      <c r="V29" s="43">
        <v>16</v>
      </c>
      <c r="W29" s="43">
        <v>0.38</v>
      </c>
      <c r="X29" s="43">
        <v>8</v>
      </c>
      <c r="Y29" s="43">
        <f>152*Y28</f>
        <v>228</v>
      </c>
      <c r="Z29" s="43">
        <v>1</v>
      </c>
      <c r="AA29" s="70"/>
    </row>
    <row r="30" ht="15.6" spans="1:27">
      <c r="A30" s="41" t="s">
        <v>48</v>
      </c>
      <c r="B30" s="42"/>
      <c r="C30" s="44">
        <f t="shared" ref="C30:V30" si="2">ROUND(C29,2)</f>
        <v>50</v>
      </c>
      <c r="D30" s="45">
        <f t="shared" si="2"/>
        <v>2.58</v>
      </c>
      <c r="E30" s="45">
        <f t="shared" si="2"/>
        <v>5.5</v>
      </c>
      <c r="F30" s="45">
        <f t="shared" si="2"/>
        <v>2.96</v>
      </c>
      <c r="G30" s="45">
        <f t="shared" si="2"/>
        <v>1.88</v>
      </c>
      <c r="H30" s="45">
        <f t="shared" si="2"/>
        <v>0.46</v>
      </c>
      <c r="I30" s="45">
        <f t="shared" si="2"/>
        <v>0.08</v>
      </c>
      <c r="J30" s="45">
        <f t="shared" si="2"/>
        <v>4.56</v>
      </c>
      <c r="K30" s="45">
        <f t="shared" si="2"/>
        <v>7.36</v>
      </c>
      <c r="L30" s="45">
        <f t="shared" si="2"/>
        <v>2.8</v>
      </c>
      <c r="M30" s="45">
        <f t="shared" si="2"/>
        <v>6.45</v>
      </c>
      <c r="N30" s="57">
        <f t="shared" si="2"/>
        <v>39.67</v>
      </c>
      <c r="O30" s="57">
        <f t="shared" si="2"/>
        <v>3.06</v>
      </c>
      <c r="P30" s="57">
        <f t="shared" si="2"/>
        <v>2.89</v>
      </c>
      <c r="Q30" s="57">
        <f t="shared" si="2"/>
        <v>1.17</v>
      </c>
      <c r="R30" s="57">
        <f t="shared" si="2"/>
        <v>20.23</v>
      </c>
      <c r="S30" s="57">
        <f t="shared" si="2"/>
        <v>0.82</v>
      </c>
      <c r="T30" s="57">
        <f t="shared" si="2"/>
        <v>19.8</v>
      </c>
      <c r="U30" s="57">
        <f t="shared" si="2"/>
        <v>0.65</v>
      </c>
      <c r="V30" s="57">
        <v>16</v>
      </c>
      <c r="W30" s="57">
        <f>ROUND(W29,2)</f>
        <v>0.38</v>
      </c>
      <c r="X30" s="57">
        <v>8</v>
      </c>
      <c r="Y30" s="57">
        <v>1.5</v>
      </c>
      <c r="Z30" s="57">
        <v>1</v>
      </c>
      <c r="AA30" s="71"/>
    </row>
    <row r="31" ht="15.6" spans="1:27">
      <c r="A31" s="41" t="s">
        <v>49</v>
      </c>
      <c r="B31" s="42"/>
      <c r="C31" s="44">
        <v>80</v>
      </c>
      <c r="D31" s="46">
        <v>800</v>
      </c>
      <c r="E31" s="46">
        <v>92</v>
      </c>
      <c r="F31" s="45">
        <v>160</v>
      </c>
      <c r="G31" s="45">
        <v>570</v>
      </c>
      <c r="H31" s="45">
        <v>750</v>
      </c>
      <c r="I31" s="46">
        <v>1400</v>
      </c>
      <c r="J31" s="46">
        <v>62.37</v>
      </c>
      <c r="K31" s="46">
        <v>39.5</v>
      </c>
      <c r="L31" s="45">
        <v>220</v>
      </c>
      <c r="M31" s="45">
        <v>96</v>
      </c>
      <c r="N31" s="45">
        <v>48</v>
      </c>
      <c r="O31" s="45">
        <v>45</v>
      </c>
      <c r="P31" s="57">
        <v>80</v>
      </c>
      <c r="Q31" s="57">
        <v>220</v>
      </c>
      <c r="R31" s="45">
        <v>240</v>
      </c>
      <c r="S31" s="57">
        <v>145</v>
      </c>
      <c r="T31" s="57">
        <v>155.55</v>
      </c>
      <c r="U31" s="57">
        <v>444</v>
      </c>
      <c r="V31" s="57">
        <v>8</v>
      </c>
      <c r="W31" s="72">
        <v>360</v>
      </c>
      <c r="X31" s="72">
        <v>2.7</v>
      </c>
      <c r="Y31" s="72">
        <v>18</v>
      </c>
      <c r="Z31" s="72">
        <v>13</v>
      </c>
      <c r="AA31" s="23"/>
    </row>
    <row r="32" ht="16.35" spans="1:27">
      <c r="A32" s="47" t="s">
        <v>50</v>
      </c>
      <c r="B32" s="48"/>
      <c r="C32" s="49">
        <f t="shared" ref="C32:T32" si="3">C30*C31</f>
        <v>4000</v>
      </c>
      <c r="D32" s="49">
        <f t="shared" si="3"/>
        <v>2064</v>
      </c>
      <c r="E32" s="49">
        <f t="shared" si="3"/>
        <v>506</v>
      </c>
      <c r="F32" s="49">
        <f t="shared" si="3"/>
        <v>473.6</v>
      </c>
      <c r="G32" s="49">
        <f t="shared" si="3"/>
        <v>1071.6</v>
      </c>
      <c r="H32" s="49">
        <f t="shared" si="3"/>
        <v>345</v>
      </c>
      <c r="I32" s="49">
        <f t="shared" si="3"/>
        <v>112</v>
      </c>
      <c r="J32" s="49">
        <f t="shared" si="3"/>
        <v>284.4072</v>
      </c>
      <c r="K32" s="49">
        <f t="shared" si="3"/>
        <v>290.72</v>
      </c>
      <c r="L32" s="49">
        <f t="shared" si="3"/>
        <v>616</v>
      </c>
      <c r="M32" s="49">
        <f t="shared" si="3"/>
        <v>619.2</v>
      </c>
      <c r="N32" s="49">
        <f t="shared" si="3"/>
        <v>1904.16</v>
      </c>
      <c r="O32" s="49">
        <f t="shared" si="3"/>
        <v>137.7</v>
      </c>
      <c r="P32" s="49">
        <f t="shared" si="3"/>
        <v>231.2</v>
      </c>
      <c r="Q32" s="49">
        <f t="shared" si="3"/>
        <v>257.4</v>
      </c>
      <c r="R32" s="49">
        <f t="shared" si="3"/>
        <v>4855.2</v>
      </c>
      <c r="S32" s="49">
        <f t="shared" si="3"/>
        <v>118.9</v>
      </c>
      <c r="T32" s="49">
        <f t="shared" si="3"/>
        <v>3079.89</v>
      </c>
      <c r="U32" s="49">
        <f t="shared" ref="U32:Z32" si="4">U30*U31</f>
        <v>288.6</v>
      </c>
      <c r="V32" s="49">
        <f t="shared" si="4"/>
        <v>128</v>
      </c>
      <c r="W32" s="49">
        <f t="shared" si="4"/>
        <v>136.8</v>
      </c>
      <c r="X32" s="49">
        <f t="shared" si="4"/>
        <v>21.6</v>
      </c>
      <c r="Y32" s="49">
        <f t="shared" si="4"/>
        <v>27</v>
      </c>
      <c r="Z32" s="49">
        <f t="shared" si="4"/>
        <v>13</v>
      </c>
      <c r="AA32" s="73">
        <f>SUM(C32:Z32)</f>
        <v>21581.9772</v>
      </c>
    </row>
    <row r="33" ht="15.6" spans="1:27">
      <c r="A33" s="50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74">
        <f>AA32/AA2</f>
        <v>141.986692105263</v>
      </c>
    </row>
    <row r="34" customFormat="1" ht="27" customHeight="1" spans="2:14">
      <c r="B34" s="52" t="s">
        <v>51</v>
      </c>
      <c r="M34" s="74"/>
      <c r="N34" s="58"/>
    </row>
    <row r="35" customFormat="1" ht="27" customHeight="1" spans="2:14">
      <c r="B35" s="52" t="s">
        <v>52</v>
      </c>
      <c r="M35" s="74"/>
      <c r="N35" s="58"/>
    </row>
    <row r="36" customFormat="1" ht="27" customHeight="1" spans="2:2">
      <c r="B36" s="52" t="s">
        <v>53</v>
      </c>
    </row>
  </sheetData>
  <mergeCells count="39">
    <mergeCell ref="A1:AA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3"/>
    <mergeCell ref="A24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A9:AA28"/>
  </mergeCells>
  <pageMargins left="0.0784722222222222" right="0.196527777777778" top="1.05069444444444" bottom="1.05069444444444" header="0.708333333333333" footer="0.786805555555556"/>
  <pageSetup paperSize="9" scale="74" orientation="landscape" useFirstPageNumber="1" horizontalDpi="3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AD36"/>
  <sheetViews>
    <sheetView topLeftCell="B1" workbookViewId="0">
      <pane ySplit="7" topLeftCell="A17" activePane="bottomLeft" state="frozen"/>
      <selection/>
      <selection pane="bottomLeft" activeCell="A29" sqref="$A29:$XFD29"/>
    </sheetView>
  </sheetViews>
  <sheetFormatPr defaultColWidth="11.537037037037" defaultRowHeight="13.2"/>
  <cols>
    <col min="1" max="1" width="6.33333333333333" customWidth="1"/>
    <col min="2" max="2" width="24.4444444444444" customWidth="1"/>
    <col min="3" max="3" width="7.55555555555556" customWidth="1"/>
    <col min="4" max="4" width="7.22222222222222" customWidth="1"/>
    <col min="5" max="5" width="6.33333333333333" customWidth="1"/>
    <col min="6" max="6" width="6.22222222222222" customWidth="1"/>
    <col min="7" max="7" width="7" customWidth="1"/>
    <col min="8" max="8" width="7.55555555555556" customWidth="1"/>
    <col min="9" max="10" width="6.11111111111111" customWidth="1"/>
    <col min="11" max="12" width="7.33333333333333" customWidth="1"/>
    <col min="13" max="13" width="6.33333333333333" customWidth="1"/>
    <col min="14" max="14" width="7" customWidth="1"/>
    <col min="15" max="15" width="6" customWidth="1"/>
    <col min="16" max="17" width="6.55555555555556" customWidth="1"/>
    <col min="18" max="18" width="6.44444444444444" customWidth="1"/>
    <col min="19" max="19" width="6.55555555555556" customWidth="1"/>
    <col min="20" max="20" width="7.22222222222222" customWidth="1"/>
    <col min="21" max="21" width="6.55555555555556" customWidth="1"/>
    <col min="22" max="22" width="6.33333333333333" customWidth="1"/>
    <col min="23" max="23" width="6.11111111111111" customWidth="1"/>
    <col min="24" max="24" width="6" customWidth="1"/>
    <col min="25" max="26" width="5.22222222222222" customWidth="1"/>
    <col min="27" max="27" width="6.55555555555556" customWidth="1"/>
    <col min="28" max="28" width="5.22222222222222" customWidth="1"/>
    <col min="29" max="29" width="6" customWidth="1"/>
    <col min="30" max="30" width="8.11111111111111" customWidth="1"/>
  </cols>
  <sheetData>
    <row r="1" s="1" customFormat="1" ht="43" customHeight="1" spans="1:1">
      <c r="A1" s="1" t="s">
        <v>0</v>
      </c>
    </row>
    <row r="2" customHeight="1" spans="1:30">
      <c r="A2" s="75"/>
      <c r="B2" s="76" t="s">
        <v>108</v>
      </c>
      <c r="C2" s="4" t="s">
        <v>2</v>
      </c>
      <c r="D2" s="5" t="s">
        <v>3</v>
      </c>
      <c r="E2" s="5" t="s">
        <v>4</v>
      </c>
      <c r="F2" s="5" t="s">
        <v>20</v>
      </c>
      <c r="G2" s="5" t="s">
        <v>7</v>
      </c>
      <c r="H2" s="5" t="s">
        <v>22</v>
      </c>
      <c r="I2" s="5" t="s">
        <v>9</v>
      </c>
      <c r="J2" s="5" t="s">
        <v>10</v>
      </c>
      <c r="K2" s="5" t="s">
        <v>109</v>
      </c>
      <c r="L2" s="5" t="s">
        <v>58</v>
      </c>
      <c r="M2" s="5" t="s">
        <v>81</v>
      </c>
      <c r="N2" s="5" t="s">
        <v>11</v>
      </c>
      <c r="O2" s="5" t="s">
        <v>13</v>
      </c>
      <c r="P2" s="5" t="s">
        <v>14</v>
      </c>
      <c r="Q2" s="5" t="s">
        <v>23</v>
      </c>
      <c r="R2" s="5" t="s">
        <v>15</v>
      </c>
      <c r="S2" s="5" t="s">
        <v>12</v>
      </c>
      <c r="T2" s="5" t="s">
        <v>96</v>
      </c>
      <c r="U2" s="5" t="s">
        <v>26</v>
      </c>
      <c r="V2" s="5" t="s">
        <v>25</v>
      </c>
      <c r="W2" s="5" t="s">
        <v>5</v>
      </c>
      <c r="X2" s="5" t="s">
        <v>21</v>
      </c>
      <c r="Y2" s="5" t="s">
        <v>29</v>
      </c>
      <c r="Z2" s="5" t="s">
        <v>110</v>
      </c>
      <c r="AA2" s="5" t="s">
        <v>28</v>
      </c>
      <c r="AB2" s="5" t="s">
        <v>64</v>
      </c>
      <c r="AC2" s="5" t="s">
        <v>103</v>
      </c>
      <c r="AD2" s="59">
        <v>145</v>
      </c>
    </row>
    <row r="3" spans="1:30">
      <c r="A3" s="77"/>
      <c r="B3" s="7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60"/>
    </row>
    <row r="4" spans="1:30">
      <c r="A4" s="77"/>
      <c r="B4" s="7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60"/>
    </row>
    <row r="5" ht="12" customHeight="1" spans="1:30">
      <c r="A5" s="77"/>
      <c r="B5" s="7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60"/>
    </row>
    <row r="6" spans="1:30">
      <c r="A6" s="77"/>
      <c r="B6" s="78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60"/>
    </row>
    <row r="7" ht="28" customHeight="1" spans="1:30">
      <c r="A7" s="79"/>
      <c r="B7" s="80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61"/>
    </row>
    <row r="8" ht="15" customHeight="1" spans="1:30">
      <c r="A8" s="81"/>
      <c r="B8" s="82"/>
      <c r="C8" s="16">
        <v>1</v>
      </c>
      <c r="D8" s="17">
        <v>2</v>
      </c>
      <c r="E8" s="17">
        <v>3</v>
      </c>
      <c r="F8" s="16">
        <v>4</v>
      </c>
      <c r="G8" s="16">
        <v>5</v>
      </c>
      <c r="H8" s="16">
        <v>6</v>
      </c>
      <c r="I8" s="16">
        <v>7</v>
      </c>
      <c r="J8" s="17">
        <v>8</v>
      </c>
      <c r="K8" s="17">
        <v>9</v>
      </c>
      <c r="L8" s="16">
        <v>10</v>
      </c>
      <c r="M8" s="16">
        <v>11</v>
      </c>
      <c r="N8" s="16">
        <v>12</v>
      </c>
      <c r="O8" s="16">
        <v>13</v>
      </c>
      <c r="P8" s="17">
        <v>14</v>
      </c>
      <c r="Q8" s="17">
        <v>15</v>
      </c>
      <c r="R8" s="16">
        <v>16</v>
      </c>
      <c r="S8" s="16">
        <v>17</v>
      </c>
      <c r="T8" s="16">
        <v>18</v>
      </c>
      <c r="U8" s="16">
        <v>19</v>
      </c>
      <c r="V8" s="17">
        <v>20</v>
      </c>
      <c r="W8" s="17">
        <v>21</v>
      </c>
      <c r="X8" s="16">
        <v>22</v>
      </c>
      <c r="Y8" s="16">
        <v>23</v>
      </c>
      <c r="Z8" s="16">
        <v>24</v>
      </c>
      <c r="AA8" s="16">
        <v>25</v>
      </c>
      <c r="AB8" s="17">
        <v>26</v>
      </c>
      <c r="AC8" s="17">
        <v>27</v>
      </c>
      <c r="AD8" s="96" t="s">
        <v>30</v>
      </c>
    </row>
    <row r="9" spans="1:30">
      <c r="A9" s="83" t="s">
        <v>31</v>
      </c>
      <c r="B9" s="19" t="s">
        <v>111</v>
      </c>
      <c r="C9" s="20">
        <v>0.1445</v>
      </c>
      <c r="D9" s="21"/>
      <c r="E9" s="21">
        <v>0.0064</v>
      </c>
      <c r="F9" s="21">
        <v>0.0245</v>
      </c>
      <c r="G9" s="84"/>
      <c r="H9" s="84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64" t="s">
        <v>112</v>
      </c>
    </row>
    <row r="10" spans="1:30">
      <c r="A10" s="85"/>
      <c r="B10" s="23" t="s">
        <v>88</v>
      </c>
      <c r="C10" s="24"/>
      <c r="D10" s="25"/>
      <c r="E10" s="25">
        <v>0.008</v>
      </c>
      <c r="F10" s="25"/>
      <c r="G10" s="86">
        <v>0.00064</v>
      </c>
      <c r="H10" s="8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66"/>
    </row>
    <row r="11" spans="1:30">
      <c r="A11" s="85"/>
      <c r="B11" s="26" t="s">
        <v>35</v>
      </c>
      <c r="C11" s="24"/>
      <c r="D11" s="25">
        <v>0.01</v>
      </c>
      <c r="E11" s="25"/>
      <c r="F11" s="25"/>
      <c r="G11" s="86"/>
      <c r="H11" s="25"/>
      <c r="I11" s="25">
        <v>0.03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66"/>
    </row>
    <row r="12" spans="1:30">
      <c r="A12" s="85"/>
      <c r="B12" s="23"/>
      <c r="C12" s="24"/>
      <c r="D12" s="25"/>
      <c r="E12" s="25"/>
      <c r="F12" s="25"/>
      <c r="G12" s="86"/>
      <c r="H12" s="8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66"/>
    </row>
    <row r="13" ht="13.95" spans="1:30">
      <c r="A13" s="87"/>
      <c r="B13" s="28"/>
      <c r="C13" s="29"/>
      <c r="D13" s="30"/>
      <c r="E13" s="30"/>
      <c r="F13" s="30"/>
      <c r="G13" s="88"/>
      <c r="H13" s="8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66"/>
    </row>
    <row r="14" spans="1:30">
      <c r="A14" s="83" t="s">
        <v>36</v>
      </c>
      <c r="B14" s="19" t="s">
        <v>11</v>
      </c>
      <c r="C14" s="20"/>
      <c r="D14" s="21"/>
      <c r="E14" s="21"/>
      <c r="F14" s="21"/>
      <c r="G14" s="84"/>
      <c r="H14" s="84"/>
      <c r="I14" s="21"/>
      <c r="J14" s="21"/>
      <c r="K14" s="21"/>
      <c r="L14" s="21"/>
      <c r="M14" s="21"/>
      <c r="N14" s="21">
        <v>0.1015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66"/>
    </row>
    <row r="15" spans="1:30">
      <c r="A15" s="85"/>
      <c r="B15" s="23"/>
      <c r="C15" s="24"/>
      <c r="D15" s="25"/>
      <c r="E15" s="25"/>
      <c r="F15" s="25"/>
      <c r="G15" s="86"/>
      <c r="H15" s="8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66"/>
    </row>
    <row r="16" spans="1:30">
      <c r="A16" s="85"/>
      <c r="B16" s="23"/>
      <c r="C16" s="24"/>
      <c r="D16" s="25"/>
      <c r="E16" s="25"/>
      <c r="F16" s="25"/>
      <c r="G16" s="86"/>
      <c r="H16" s="8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66"/>
    </row>
    <row r="17" ht="13.95" spans="1:30">
      <c r="A17" s="89"/>
      <c r="B17" s="90"/>
      <c r="C17" s="31"/>
      <c r="D17" s="32"/>
      <c r="E17" s="32"/>
      <c r="F17" s="32"/>
      <c r="G17" s="91"/>
      <c r="H17" s="91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66"/>
    </row>
    <row r="18" ht="25" customHeight="1" spans="1:30">
      <c r="A18" s="92" t="s">
        <v>37</v>
      </c>
      <c r="B18" s="34" t="s">
        <v>113</v>
      </c>
      <c r="C18" s="20"/>
      <c r="D18" s="21"/>
      <c r="E18" s="21">
        <v>0.001</v>
      </c>
      <c r="F18" s="21"/>
      <c r="G18" s="84"/>
      <c r="H18" s="84"/>
      <c r="I18" s="21"/>
      <c r="J18" s="21"/>
      <c r="K18" s="21"/>
      <c r="L18" s="21"/>
      <c r="M18" s="21">
        <v>0.03584</v>
      </c>
      <c r="N18" s="21"/>
      <c r="O18" s="21">
        <v>0.0113</v>
      </c>
      <c r="P18" s="21">
        <v>0.0114</v>
      </c>
      <c r="Q18" s="21">
        <v>0.04</v>
      </c>
      <c r="R18" s="21">
        <v>0.0023</v>
      </c>
      <c r="S18" s="21">
        <v>0.077</v>
      </c>
      <c r="T18" s="21">
        <v>0.07</v>
      </c>
      <c r="U18" s="21"/>
      <c r="V18" s="21">
        <v>0.007</v>
      </c>
      <c r="W18" s="21"/>
      <c r="X18" s="21"/>
      <c r="Y18" s="21"/>
      <c r="Z18" s="21"/>
      <c r="AA18" s="21"/>
      <c r="AB18" s="21"/>
      <c r="AC18" s="21"/>
      <c r="AD18" s="66"/>
    </row>
    <row r="19" ht="14" customHeight="1" spans="1:30">
      <c r="A19" s="93"/>
      <c r="B19" s="36" t="s">
        <v>114</v>
      </c>
      <c r="C19" s="24"/>
      <c r="D19" s="25"/>
      <c r="E19" s="25"/>
      <c r="F19" s="25"/>
      <c r="G19" s="86"/>
      <c r="H19" s="25">
        <v>0.021</v>
      </c>
      <c r="I19" s="25">
        <v>0.008</v>
      </c>
      <c r="J19" s="25"/>
      <c r="K19" s="25">
        <v>0.016</v>
      </c>
      <c r="L19" s="25"/>
      <c r="M19" s="25"/>
      <c r="N19" s="25"/>
      <c r="O19" s="25">
        <v>0.014</v>
      </c>
      <c r="P19" s="25">
        <v>0.02</v>
      </c>
      <c r="Q19" s="25"/>
      <c r="R19" s="25">
        <v>0.0043</v>
      </c>
      <c r="S19" s="25"/>
      <c r="T19" s="25">
        <v>0.06</v>
      </c>
      <c r="U19" s="25"/>
      <c r="V19" s="25">
        <v>0.005</v>
      </c>
      <c r="W19" s="25"/>
      <c r="X19" s="25"/>
      <c r="Y19" s="25"/>
      <c r="Z19" s="25"/>
      <c r="AA19" s="25"/>
      <c r="AB19" s="25"/>
      <c r="AC19" s="25">
        <v>6</v>
      </c>
      <c r="AD19" s="66"/>
    </row>
    <row r="20" ht="13" customHeight="1" spans="1:30">
      <c r="A20" s="93"/>
      <c r="B20" s="36" t="s">
        <v>115</v>
      </c>
      <c r="C20" s="24"/>
      <c r="D20" s="25">
        <v>0.007</v>
      </c>
      <c r="E20" s="25"/>
      <c r="F20" s="25"/>
      <c r="G20" s="86"/>
      <c r="H20" s="8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>
        <v>0.044</v>
      </c>
      <c r="X20" s="25"/>
      <c r="Y20" s="25"/>
      <c r="Z20" s="25"/>
      <c r="AA20" s="25"/>
      <c r="AB20" s="25"/>
      <c r="AC20" s="25"/>
      <c r="AD20" s="66"/>
    </row>
    <row r="21" ht="12" customHeight="1" spans="1:30">
      <c r="A21" s="93"/>
      <c r="B21" s="36" t="s">
        <v>73</v>
      </c>
      <c r="C21" s="24"/>
      <c r="D21" s="25"/>
      <c r="E21" s="25">
        <v>0.0083</v>
      </c>
      <c r="F21" s="25"/>
      <c r="G21" s="86"/>
      <c r="H21" s="86"/>
      <c r="I21" s="25"/>
      <c r="J21" s="25"/>
      <c r="K21" s="25"/>
      <c r="L21" s="25">
        <v>0.014</v>
      </c>
      <c r="M21" s="25"/>
      <c r="N21" s="25">
        <v>0.02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66"/>
    </row>
    <row r="22" spans="1:30">
      <c r="A22" s="93"/>
      <c r="B22" s="26" t="s">
        <v>42</v>
      </c>
      <c r="C22" s="24"/>
      <c r="D22" s="25"/>
      <c r="E22" s="25"/>
      <c r="F22" s="25"/>
      <c r="G22" s="86"/>
      <c r="H22" s="86"/>
      <c r="I22" s="25"/>
      <c r="J22" s="25">
        <v>0.0499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66"/>
    </row>
    <row r="23" ht="13.95" spans="1:30">
      <c r="A23" s="94"/>
      <c r="B23" s="38"/>
      <c r="C23" s="29"/>
      <c r="D23" s="30"/>
      <c r="E23" s="30"/>
      <c r="F23" s="30"/>
      <c r="G23" s="88"/>
      <c r="H23" s="8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66"/>
    </row>
    <row r="24" spans="1:30">
      <c r="A24" s="93" t="s">
        <v>43</v>
      </c>
      <c r="B24" s="19" t="s">
        <v>116</v>
      </c>
      <c r="C24" s="24">
        <v>0.0555</v>
      </c>
      <c r="D24" s="25"/>
      <c r="E24" s="25">
        <v>0.0053</v>
      </c>
      <c r="F24" s="25"/>
      <c r="G24" s="86"/>
      <c r="H24" s="86"/>
      <c r="I24" s="25"/>
      <c r="J24" s="25"/>
      <c r="K24" s="25"/>
      <c r="L24" s="25"/>
      <c r="M24" s="25"/>
      <c r="N24" s="25"/>
      <c r="O24" s="25"/>
      <c r="P24" s="25"/>
      <c r="Q24" s="25"/>
      <c r="R24" s="25">
        <v>0.00644</v>
      </c>
      <c r="S24" s="25"/>
      <c r="T24" s="25"/>
      <c r="U24" s="25">
        <v>0.03</v>
      </c>
      <c r="V24" s="25"/>
      <c r="W24" s="25"/>
      <c r="X24" s="25">
        <v>0.0063</v>
      </c>
      <c r="Y24" s="25"/>
      <c r="Z24" s="25"/>
      <c r="AA24" s="25"/>
      <c r="AB24" s="25"/>
      <c r="AC24" s="25">
        <v>13</v>
      </c>
      <c r="AD24" s="66"/>
    </row>
    <row r="25" spans="1:30">
      <c r="A25" s="93"/>
      <c r="B25" s="23" t="s">
        <v>45</v>
      </c>
      <c r="C25" s="24"/>
      <c r="D25" s="25"/>
      <c r="E25" s="25">
        <v>0.00731</v>
      </c>
      <c r="F25" s="25"/>
      <c r="G25" s="86">
        <v>0.00057</v>
      </c>
      <c r="H25" s="8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66"/>
    </row>
    <row r="26" spans="1:30">
      <c r="A26" s="93"/>
      <c r="B26" s="95" t="s">
        <v>117</v>
      </c>
      <c r="C26" s="31"/>
      <c r="D26" s="32"/>
      <c r="E26" s="32">
        <v>0.007</v>
      </c>
      <c r="F26" s="32"/>
      <c r="G26" s="91"/>
      <c r="H26" s="91"/>
      <c r="I26" s="32"/>
      <c r="J26" s="32"/>
      <c r="K26" s="32"/>
      <c r="L26" s="32">
        <v>0.015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>
        <v>0.00414</v>
      </c>
      <c r="AA26" s="32"/>
      <c r="AB26" s="32"/>
      <c r="AC26" s="32"/>
      <c r="AD26" s="66"/>
    </row>
    <row r="27" ht="13.95" spans="1:30">
      <c r="A27" s="93"/>
      <c r="B27" s="38"/>
      <c r="C27" s="31"/>
      <c r="D27" s="32"/>
      <c r="E27" s="32"/>
      <c r="F27" s="32"/>
      <c r="G27" s="91"/>
      <c r="H27" s="9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>
        <v>1</v>
      </c>
      <c r="Z27" s="32"/>
      <c r="AA27" s="32">
        <v>0.38</v>
      </c>
      <c r="AB27" s="32">
        <v>1</v>
      </c>
      <c r="AC27" s="32"/>
      <c r="AD27" s="69"/>
    </row>
    <row r="28" ht="15.6" spans="1:30">
      <c r="A28" s="39" t="s">
        <v>47</v>
      </c>
      <c r="B28" s="40"/>
      <c r="C28" s="20">
        <f t="shared" ref="C28:AA28" si="0">SUM(C9:C27)</f>
        <v>0.2</v>
      </c>
      <c r="D28" s="21">
        <f t="shared" si="0"/>
        <v>0.017</v>
      </c>
      <c r="E28" s="21">
        <f t="shared" si="0"/>
        <v>0.04331</v>
      </c>
      <c r="F28" s="21">
        <f t="shared" si="0"/>
        <v>0.0245</v>
      </c>
      <c r="G28" s="84">
        <f t="shared" si="0"/>
        <v>0.00121</v>
      </c>
      <c r="H28" s="84">
        <f t="shared" si="0"/>
        <v>0.021</v>
      </c>
      <c r="I28" s="21">
        <f t="shared" si="0"/>
        <v>0.038</v>
      </c>
      <c r="J28" s="21">
        <f t="shared" si="0"/>
        <v>0.0499</v>
      </c>
      <c r="K28" s="21">
        <f t="shared" si="0"/>
        <v>0.016</v>
      </c>
      <c r="L28" s="21">
        <f t="shared" si="0"/>
        <v>0.029</v>
      </c>
      <c r="M28" s="21">
        <f t="shared" si="0"/>
        <v>0.03584</v>
      </c>
      <c r="N28" s="21">
        <f t="shared" si="0"/>
        <v>0.1215</v>
      </c>
      <c r="O28" s="21">
        <f t="shared" si="0"/>
        <v>0.0253</v>
      </c>
      <c r="P28" s="21">
        <f t="shared" si="0"/>
        <v>0.0314</v>
      </c>
      <c r="Q28" s="21">
        <f t="shared" si="0"/>
        <v>0.04</v>
      </c>
      <c r="R28" s="21">
        <f t="shared" si="0"/>
        <v>0.01304</v>
      </c>
      <c r="S28" s="21">
        <f t="shared" si="0"/>
        <v>0.077</v>
      </c>
      <c r="T28" s="21">
        <f t="shared" si="0"/>
        <v>0.13</v>
      </c>
      <c r="U28" s="21">
        <f t="shared" si="0"/>
        <v>0.03</v>
      </c>
      <c r="V28" s="21">
        <f t="shared" si="0"/>
        <v>0.012</v>
      </c>
      <c r="W28" s="21">
        <f t="shared" si="0"/>
        <v>0.044</v>
      </c>
      <c r="X28" s="21">
        <f t="shared" si="0"/>
        <v>0.0063</v>
      </c>
      <c r="Y28" s="21">
        <f t="shared" si="0"/>
        <v>1</v>
      </c>
      <c r="Z28" s="21">
        <f t="shared" si="0"/>
        <v>0.00414</v>
      </c>
      <c r="AA28" s="21">
        <f t="shared" si="0"/>
        <v>0.38</v>
      </c>
      <c r="AB28" s="21">
        <v>1</v>
      </c>
      <c r="AC28" s="21">
        <f>SUM(AC9:AC27)</f>
        <v>19</v>
      </c>
      <c r="AD28" s="97"/>
    </row>
    <row r="29" ht="15.6" hidden="1" spans="1:30">
      <c r="A29" s="41" t="s">
        <v>48</v>
      </c>
      <c r="B29" s="42"/>
      <c r="C29" s="43">
        <f>145*C28</f>
        <v>29</v>
      </c>
      <c r="D29" s="43">
        <f t="shared" ref="D29:Z29" si="1">145*D28</f>
        <v>2.465</v>
      </c>
      <c r="E29" s="43">
        <f t="shared" si="1"/>
        <v>6.27995</v>
      </c>
      <c r="F29" s="43">
        <f t="shared" si="1"/>
        <v>3.5525</v>
      </c>
      <c r="G29" s="43">
        <f t="shared" si="1"/>
        <v>0.17545</v>
      </c>
      <c r="H29" s="43">
        <f t="shared" si="1"/>
        <v>3.045</v>
      </c>
      <c r="I29" s="43">
        <f t="shared" si="1"/>
        <v>5.51</v>
      </c>
      <c r="J29" s="43">
        <f t="shared" si="1"/>
        <v>7.2355</v>
      </c>
      <c r="K29" s="43">
        <f t="shared" si="1"/>
        <v>2.32</v>
      </c>
      <c r="L29" s="43">
        <f t="shared" si="1"/>
        <v>4.205</v>
      </c>
      <c r="M29" s="43">
        <f t="shared" si="1"/>
        <v>5.1968</v>
      </c>
      <c r="N29" s="43">
        <f t="shared" si="1"/>
        <v>17.6175</v>
      </c>
      <c r="O29" s="43">
        <f t="shared" si="1"/>
        <v>3.6685</v>
      </c>
      <c r="P29" s="43">
        <f t="shared" si="1"/>
        <v>4.553</v>
      </c>
      <c r="Q29" s="43">
        <f t="shared" si="1"/>
        <v>5.8</v>
      </c>
      <c r="R29" s="43">
        <f t="shared" si="1"/>
        <v>1.8908</v>
      </c>
      <c r="S29" s="43">
        <f t="shared" si="1"/>
        <v>11.165</v>
      </c>
      <c r="T29" s="43">
        <f t="shared" si="1"/>
        <v>18.85</v>
      </c>
      <c r="U29" s="43">
        <f t="shared" si="1"/>
        <v>4.35</v>
      </c>
      <c r="V29" s="43">
        <f t="shared" si="1"/>
        <v>1.74</v>
      </c>
      <c r="W29" s="43">
        <f t="shared" si="1"/>
        <v>6.38</v>
      </c>
      <c r="X29" s="43">
        <f t="shared" si="1"/>
        <v>0.9135</v>
      </c>
      <c r="Y29" s="43">
        <v>1</v>
      </c>
      <c r="Z29" s="43">
        <f>145*Z28</f>
        <v>0.6003</v>
      </c>
      <c r="AA29" s="43">
        <v>0.38</v>
      </c>
      <c r="AB29" s="43">
        <v>1</v>
      </c>
      <c r="AC29" s="43">
        <v>19</v>
      </c>
      <c r="AD29" s="98"/>
    </row>
    <row r="30" ht="15.6" spans="1:30">
      <c r="A30" s="41" t="s">
        <v>48</v>
      </c>
      <c r="B30" s="42"/>
      <c r="C30" s="44">
        <f t="shared" ref="C30:X30" si="2">ROUND(C29,2)</f>
        <v>29</v>
      </c>
      <c r="D30" s="45">
        <f t="shared" si="2"/>
        <v>2.47</v>
      </c>
      <c r="E30" s="45">
        <f t="shared" si="2"/>
        <v>6.28</v>
      </c>
      <c r="F30" s="45">
        <f t="shared" si="2"/>
        <v>3.55</v>
      </c>
      <c r="G30" s="45">
        <f t="shared" si="2"/>
        <v>0.18</v>
      </c>
      <c r="H30" s="45">
        <f t="shared" si="2"/>
        <v>3.05</v>
      </c>
      <c r="I30" s="45">
        <f t="shared" si="2"/>
        <v>5.51</v>
      </c>
      <c r="J30" s="45">
        <f t="shared" si="2"/>
        <v>7.24</v>
      </c>
      <c r="K30" s="45">
        <f t="shared" si="2"/>
        <v>2.32</v>
      </c>
      <c r="L30" s="45">
        <f t="shared" si="2"/>
        <v>4.21</v>
      </c>
      <c r="M30" s="45">
        <f t="shared" si="2"/>
        <v>5.2</v>
      </c>
      <c r="N30" s="57">
        <f t="shared" si="2"/>
        <v>17.62</v>
      </c>
      <c r="O30" s="57">
        <f t="shared" si="2"/>
        <v>3.67</v>
      </c>
      <c r="P30" s="57">
        <f t="shared" si="2"/>
        <v>4.55</v>
      </c>
      <c r="Q30" s="57">
        <f t="shared" si="2"/>
        <v>5.8</v>
      </c>
      <c r="R30" s="57">
        <f t="shared" si="2"/>
        <v>1.89</v>
      </c>
      <c r="S30" s="57">
        <f t="shared" si="2"/>
        <v>11.17</v>
      </c>
      <c r="T30" s="57">
        <f t="shared" si="2"/>
        <v>18.85</v>
      </c>
      <c r="U30" s="57">
        <f t="shared" si="2"/>
        <v>4.35</v>
      </c>
      <c r="V30" s="57">
        <f t="shared" si="2"/>
        <v>1.74</v>
      </c>
      <c r="W30" s="57">
        <f t="shared" si="2"/>
        <v>6.38</v>
      </c>
      <c r="X30" s="57">
        <f t="shared" si="2"/>
        <v>0.91</v>
      </c>
      <c r="Y30" s="57">
        <v>1</v>
      </c>
      <c r="Z30" s="57">
        <f>ROUND(Z29,2)</f>
        <v>0.6</v>
      </c>
      <c r="AA30" s="57">
        <f>ROUND(AA29,2)</f>
        <v>0.38</v>
      </c>
      <c r="AB30" s="57">
        <v>1</v>
      </c>
      <c r="AC30" s="57">
        <v>19</v>
      </c>
      <c r="AD30" s="99"/>
    </row>
    <row r="31" ht="15.6" spans="1:30">
      <c r="A31" s="41" t="s">
        <v>49</v>
      </c>
      <c r="B31" s="42"/>
      <c r="C31" s="44">
        <v>80</v>
      </c>
      <c r="D31" s="46">
        <v>800</v>
      </c>
      <c r="E31" s="46">
        <v>92</v>
      </c>
      <c r="F31" s="45">
        <v>145</v>
      </c>
      <c r="G31" s="46">
        <v>1400</v>
      </c>
      <c r="H31" s="45">
        <v>430</v>
      </c>
      <c r="I31" s="46">
        <v>62.37</v>
      </c>
      <c r="J31" s="46">
        <v>39.5</v>
      </c>
      <c r="K31" s="45">
        <v>600</v>
      </c>
      <c r="L31" s="45">
        <v>330</v>
      </c>
      <c r="M31" s="45">
        <v>50</v>
      </c>
      <c r="N31" s="57">
        <v>130</v>
      </c>
      <c r="O31" s="45">
        <v>45</v>
      </c>
      <c r="P31" s="57">
        <v>80</v>
      </c>
      <c r="Q31" s="57">
        <v>85</v>
      </c>
      <c r="R31" s="57">
        <v>220</v>
      </c>
      <c r="S31" s="45">
        <v>48</v>
      </c>
      <c r="T31" s="45">
        <v>240</v>
      </c>
      <c r="U31" s="57">
        <v>120</v>
      </c>
      <c r="V31" s="57">
        <v>444</v>
      </c>
      <c r="W31" s="57">
        <v>130</v>
      </c>
      <c r="X31" s="57">
        <v>96</v>
      </c>
      <c r="Y31" s="57">
        <v>13</v>
      </c>
      <c r="Z31" s="57">
        <v>66</v>
      </c>
      <c r="AA31" s="57">
        <v>360</v>
      </c>
      <c r="AB31" s="57">
        <v>20</v>
      </c>
      <c r="AC31" s="57">
        <v>8</v>
      </c>
      <c r="AD31" s="99"/>
    </row>
    <row r="32" ht="16.35" spans="1:30">
      <c r="A32" s="47" t="s">
        <v>50</v>
      </c>
      <c r="B32" s="48"/>
      <c r="C32" s="49">
        <f>C31*C30</f>
        <v>2320</v>
      </c>
      <c r="D32" s="49">
        <f t="shared" ref="D32:AC32" si="3">D31*D30</f>
        <v>1976</v>
      </c>
      <c r="E32" s="49">
        <f t="shared" si="3"/>
        <v>577.76</v>
      </c>
      <c r="F32" s="49">
        <f t="shared" si="3"/>
        <v>514.75</v>
      </c>
      <c r="G32" s="49">
        <f t="shared" si="3"/>
        <v>252</v>
      </c>
      <c r="H32" s="49">
        <f t="shared" si="3"/>
        <v>1311.5</v>
      </c>
      <c r="I32" s="49">
        <f t="shared" si="3"/>
        <v>343.6587</v>
      </c>
      <c r="J32" s="49">
        <f t="shared" si="3"/>
        <v>285.98</v>
      </c>
      <c r="K32" s="49">
        <f t="shared" si="3"/>
        <v>1392</v>
      </c>
      <c r="L32" s="49">
        <f t="shared" si="3"/>
        <v>1389.3</v>
      </c>
      <c r="M32" s="49">
        <f t="shared" si="3"/>
        <v>260</v>
      </c>
      <c r="N32" s="49">
        <f t="shared" si="3"/>
        <v>2290.6</v>
      </c>
      <c r="O32" s="49">
        <f t="shared" si="3"/>
        <v>165.15</v>
      </c>
      <c r="P32" s="49">
        <f t="shared" si="3"/>
        <v>364</v>
      </c>
      <c r="Q32" s="49">
        <f t="shared" si="3"/>
        <v>493</v>
      </c>
      <c r="R32" s="49">
        <f t="shared" si="3"/>
        <v>415.8</v>
      </c>
      <c r="S32" s="49">
        <f t="shared" si="3"/>
        <v>536.16</v>
      </c>
      <c r="T32" s="49">
        <f t="shared" si="3"/>
        <v>4524</v>
      </c>
      <c r="U32" s="49">
        <f t="shared" si="3"/>
        <v>522</v>
      </c>
      <c r="V32" s="49">
        <f t="shared" si="3"/>
        <v>772.56</v>
      </c>
      <c r="W32" s="49">
        <f t="shared" si="3"/>
        <v>829.4</v>
      </c>
      <c r="X32" s="49">
        <f t="shared" si="3"/>
        <v>87.36</v>
      </c>
      <c r="Y32" s="49">
        <f t="shared" si="3"/>
        <v>13</v>
      </c>
      <c r="Z32" s="49">
        <f t="shared" si="3"/>
        <v>39.6</v>
      </c>
      <c r="AA32" s="49">
        <f t="shared" si="3"/>
        <v>136.8</v>
      </c>
      <c r="AB32" s="49">
        <f t="shared" si="3"/>
        <v>20</v>
      </c>
      <c r="AC32" s="49">
        <f t="shared" si="3"/>
        <v>152</v>
      </c>
      <c r="AD32" s="49">
        <f>SUM(C32:AC32)</f>
        <v>21984.3787</v>
      </c>
    </row>
    <row r="33" ht="15.6" spans="1:30">
      <c r="A33" s="50"/>
      <c r="B33" s="50"/>
      <c r="C33" s="74"/>
      <c r="D33" s="74"/>
      <c r="E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>
        <f>AD32/AD2</f>
        <v>151.616404827586</v>
      </c>
    </row>
    <row r="34" customFormat="1" ht="27" customHeight="1" spans="2:11">
      <c r="B34" s="52" t="s">
        <v>51</v>
      </c>
      <c r="K34" s="74"/>
    </row>
    <row r="35" customFormat="1" ht="27" customHeight="1" spans="2:11">
      <c r="B35" s="52" t="s">
        <v>52</v>
      </c>
      <c r="K35" s="74"/>
    </row>
    <row r="36" customFormat="1" ht="27" customHeight="1" spans="2:2">
      <c r="B36" s="52" t="s">
        <v>53</v>
      </c>
    </row>
  </sheetData>
  <mergeCells count="42">
    <mergeCell ref="A1:AD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3"/>
    <mergeCell ref="A24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D2:AD7"/>
    <mergeCell ref="AD9:AD27"/>
  </mergeCells>
  <pageMargins left="0.0784722222222222" right="0.196527777777778" top="1.05069444444444" bottom="1.05069444444444" header="0.708333333333333" footer="0.786805555555556"/>
  <pageSetup paperSize="9" scale="69" orientation="landscape" useFirstPageNumber="1" horizontalDpi="3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AD37"/>
  <sheetViews>
    <sheetView topLeftCell="B1" workbookViewId="0">
      <pane ySplit="7" topLeftCell="A17" activePane="bottomLeft" state="frozen"/>
      <selection/>
      <selection pane="bottomLeft" activeCell="K16" sqref="K16"/>
    </sheetView>
  </sheetViews>
  <sheetFormatPr defaultColWidth="11.537037037037" defaultRowHeight="13.2"/>
  <cols>
    <col min="1" max="1" width="6.33333333333333" customWidth="1"/>
    <col min="2" max="2" width="29.3333333333333" customWidth="1"/>
    <col min="3" max="3" width="7.11111111111111" customWidth="1"/>
    <col min="4" max="4" width="7" customWidth="1"/>
    <col min="5" max="5" width="6.55555555555556" customWidth="1"/>
    <col min="6" max="6" width="6.33333333333333" customWidth="1"/>
    <col min="7" max="7" width="7.11111111111111" customWidth="1"/>
    <col min="8" max="8" width="7.44444444444444" customWidth="1"/>
    <col min="9" max="9" width="6.22222222222222" customWidth="1"/>
    <col min="10" max="10" width="6.33333333333333" customWidth="1"/>
    <col min="11" max="11" width="6.77777777777778" customWidth="1"/>
    <col min="12" max="12" width="7.22222222222222" customWidth="1"/>
    <col min="13" max="13" width="6" customWidth="1"/>
    <col min="14" max="14" width="7.22222222222222" customWidth="1"/>
    <col min="15" max="15" width="6.55555555555556" customWidth="1"/>
    <col min="16" max="16" width="7.44444444444444" customWidth="1"/>
    <col min="17" max="18" width="7.22222222222222" customWidth="1"/>
    <col min="19" max="19" width="7.44444444444444" customWidth="1"/>
    <col min="20" max="20" width="6.22222222222222" customWidth="1"/>
    <col min="21" max="22" width="7.33333333333333" customWidth="1"/>
    <col min="23" max="23" width="6.55555555555556" customWidth="1"/>
    <col min="24" max="24" width="6.44444444444444" customWidth="1"/>
    <col min="25" max="25" width="6.33333333333333" customWidth="1"/>
    <col min="26" max="26" width="6.22222222222222" customWidth="1"/>
    <col min="27" max="27" width="6" customWidth="1"/>
    <col min="28" max="28" width="5.44444444444444" customWidth="1"/>
    <col min="29" max="29" width="6.33333333333333" customWidth="1"/>
    <col min="30" max="30" width="8.22222222222222" customWidth="1"/>
  </cols>
  <sheetData>
    <row r="1" s="1" customFormat="1" ht="22" customHeight="1" spans="1:1">
      <c r="A1" s="1" t="s">
        <v>0</v>
      </c>
    </row>
    <row r="2" customHeight="1" spans="1:30">
      <c r="A2" s="130"/>
      <c r="B2" s="124" t="s">
        <v>118</v>
      </c>
      <c r="C2" s="5" t="s">
        <v>2</v>
      </c>
      <c r="D2" s="5" t="s">
        <v>3</v>
      </c>
      <c r="E2" s="5" t="s">
        <v>4</v>
      </c>
      <c r="F2" s="5" t="s">
        <v>18</v>
      </c>
      <c r="G2" s="5" t="s">
        <v>7</v>
      </c>
      <c r="H2" s="5" t="s">
        <v>57</v>
      </c>
      <c r="I2" s="5" t="s">
        <v>9</v>
      </c>
      <c r="J2" s="5" t="s">
        <v>10</v>
      </c>
      <c r="K2" s="5" t="s">
        <v>24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59</v>
      </c>
      <c r="Q2" s="5" t="s">
        <v>119</v>
      </c>
      <c r="R2" s="5" t="s">
        <v>120</v>
      </c>
      <c r="S2" s="5" t="s">
        <v>19</v>
      </c>
      <c r="T2" s="5" t="s">
        <v>121</v>
      </c>
      <c r="U2" s="5" t="s">
        <v>25</v>
      </c>
      <c r="V2" s="5" t="s">
        <v>23</v>
      </c>
      <c r="W2" s="5" t="s">
        <v>21</v>
      </c>
      <c r="X2" s="5" t="s">
        <v>56</v>
      </c>
      <c r="Y2" s="5" t="s">
        <v>80</v>
      </c>
      <c r="Z2" s="5" t="s">
        <v>62</v>
      </c>
      <c r="AA2" s="5" t="s">
        <v>63</v>
      </c>
      <c r="AB2" s="5" t="s">
        <v>29</v>
      </c>
      <c r="AC2" s="5" t="s">
        <v>65</v>
      </c>
      <c r="AD2" s="120">
        <v>143</v>
      </c>
    </row>
    <row r="3" spans="1:30">
      <c r="A3" s="130"/>
      <c r="B3" s="125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21"/>
    </row>
    <row r="4" spans="1:30">
      <c r="A4" s="130"/>
      <c r="B4" s="12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121"/>
    </row>
    <row r="5" ht="12" customHeight="1" spans="1:30">
      <c r="A5" s="130"/>
      <c r="B5" s="125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121"/>
    </row>
    <row r="6" spans="1:30">
      <c r="A6" s="130"/>
      <c r="B6" s="125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21"/>
    </row>
    <row r="7" ht="28" customHeight="1" spans="1:30">
      <c r="A7" s="131"/>
      <c r="B7" s="127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22"/>
    </row>
    <row r="8" ht="16" customHeight="1" spans="1:30">
      <c r="A8" s="81"/>
      <c r="B8" s="132"/>
      <c r="C8" s="107">
        <v>1</v>
      </c>
      <c r="D8" s="107">
        <v>2</v>
      </c>
      <c r="E8" s="107">
        <v>3</v>
      </c>
      <c r="F8" s="107">
        <v>4</v>
      </c>
      <c r="G8" s="107">
        <v>5</v>
      </c>
      <c r="H8" s="107">
        <v>6</v>
      </c>
      <c r="I8" s="107">
        <v>7</v>
      </c>
      <c r="J8" s="107">
        <v>8</v>
      </c>
      <c r="K8" s="107">
        <v>9</v>
      </c>
      <c r="L8" s="107">
        <v>10</v>
      </c>
      <c r="M8" s="107">
        <v>11</v>
      </c>
      <c r="N8" s="107">
        <v>12</v>
      </c>
      <c r="O8" s="107">
        <v>13</v>
      </c>
      <c r="P8" s="107">
        <v>14</v>
      </c>
      <c r="Q8" s="107">
        <v>15</v>
      </c>
      <c r="R8" s="107">
        <v>16</v>
      </c>
      <c r="S8" s="107">
        <v>17</v>
      </c>
      <c r="T8" s="107">
        <v>18</v>
      </c>
      <c r="U8" s="107">
        <v>19</v>
      </c>
      <c r="V8" s="107">
        <v>20</v>
      </c>
      <c r="W8" s="107">
        <v>21</v>
      </c>
      <c r="X8" s="107">
        <v>22</v>
      </c>
      <c r="Y8" s="107">
        <v>23</v>
      </c>
      <c r="Z8" s="107">
        <v>24</v>
      </c>
      <c r="AA8" s="107">
        <v>25</v>
      </c>
      <c r="AB8" s="107">
        <v>26</v>
      </c>
      <c r="AC8" s="107">
        <v>27</v>
      </c>
      <c r="AD8" s="15" t="s">
        <v>30</v>
      </c>
    </row>
    <row r="9" spans="1:30">
      <c r="A9" s="83" t="s">
        <v>31</v>
      </c>
      <c r="B9" s="19" t="s">
        <v>86</v>
      </c>
      <c r="C9" s="20">
        <v>0.14685</v>
      </c>
      <c r="D9" s="21"/>
      <c r="E9" s="21">
        <v>0.0054</v>
      </c>
      <c r="F9" s="21">
        <v>0.02445</v>
      </c>
      <c r="G9" s="84"/>
      <c r="H9" s="84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116"/>
      <c r="Z9" s="116"/>
      <c r="AA9" s="116"/>
      <c r="AB9" s="116"/>
      <c r="AC9" s="116"/>
      <c r="AD9" s="64" t="s">
        <v>112</v>
      </c>
    </row>
    <row r="10" spans="1:30">
      <c r="A10" s="85"/>
      <c r="B10" s="23" t="s">
        <v>122</v>
      </c>
      <c r="C10" s="24"/>
      <c r="D10" s="25"/>
      <c r="E10" s="25">
        <v>0.00744</v>
      </c>
      <c r="F10" s="25"/>
      <c r="G10" s="86">
        <v>0.0006</v>
      </c>
      <c r="H10" s="8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117"/>
      <c r="Z10" s="117"/>
      <c r="AA10" s="117"/>
      <c r="AB10" s="117"/>
      <c r="AC10" s="117"/>
      <c r="AD10" s="66"/>
    </row>
    <row r="11" spans="1:30">
      <c r="A11" s="85"/>
      <c r="B11" s="26" t="s">
        <v>123</v>
      </c>
      <c r="C11" s="24"/>
      <c r="D11" s="25">
        <v>0.01</v>
      </c>
      <c r="E11" s="25"/>
      <c r="F11" s="25"/>
      <c r="G11" s="86"/>
      <c r="H11" s="86"/>
      <c r="I11" s="25">
        <v>0.0304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117"/>
      <c r="Z11" s="117"/>
      <c r="AA11" s="117"/>
      <c r="AB11" s="117"/>
      <c r="AC11" s="117"/>
      <c r="AD11" s="66"/>
    </row>
    <row r="12" spans="1:30">
      <c r="A12" s="85"/>
      <c r="B12" s="23"/>
      <c r="C12" s="24"/>
      <c r="D12" s="25"/>
      <c r="E12" s="25"/>
      <c r="F12" s="25"/>
      <c r="G12" s="86"/>
      <c r="H12" s="8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 t="s">
        <v>124</v>
      </c>
      <c r="Y12" s="117"/>
      <c r="Z12" s="117"/>
      <c r="AA12" s="117"/>
      <c r="AB12" s="117"/>
      <c r="AC12" s="117"/>
      <c r="AD12" s="66"/>
    </row>
    <row r="13" ht="13.95" spans="1:30">
      <c r="A13" s="87"/>
      <c r="B13" s="28"/>
      <c r="C13" s="29"/>
      <c r="D13" s="30"/>
      <c r="E13" s="30"/>
      <c r="F13" s="30"/>
      <c r="G13" s="88"/>
      <c r="H13" s="8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118"/>
      <c r="Z13" s="118"/>
      <c r="AA13" s="118"/>
      <c r="AB13" s="118"/>
      <c r="AC13" s="118"/>
      <c r="AD13" s="66"/>
    </row>
    <row r="14" spans="1:30">
      <c r="A14" s="83" t="s">
        <v>36</v>
      </c>
      <c r="B14" s="19" t="s">
        <v>57</v>
      </c>
      <c r="C14" s="20"/>
      <c r="D14" s="21"/>
      <c r="E14" s="21"/>
      <c r="F14" s="21"/>
      <c r="G14" s="84"/>
      <c r="H14" s="21">
        <v>0.1062937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116"/>
      <c r="Z14" s="116"/>
      <c r="AA14" s="116"/>
      <c r="AB14" s="116"/>
      <c r="AC14" s="116"/>
      <c r="AD14" s="66"/>
    </row>
    <row r="15" spans="1:30">
      <c r="A15" s="85"/>
      <c r="B15" s="23" t="s">
        <v>56</v>
      </c>
      <c r="C15" s="24"/>
      <c r="D15" s="25"/>
      <c r="E15" s="25"/>
      <c r="F15" s="25"/>
      <c r="G15" s="86"/>
      <c r="H15" s="8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>
        <v>0.01048951</v>
      </c>
      <c r="Y15" s="117"/>
      <c r="Z15" s="117"/>
      <c r="AA15" s="117"/>
      <c r="AB15" s="117"/>
      <c r="AC15" s="117"/>
      <c r="AD15" s="66"/>
    </row>
    <row r="16" spans="1:30">
      <c r="A16" s="85"/>
      <c r="B16" s="23"/>
      <c r="C16" s="24"/>
      <c r="D16" s="25"/>
      <c r="E16" s="25"/>
      <c r="F16" s="25"/>
      <c r="G16" s="86"/>
      <c r="H16" s="8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117"/>
      <c r="Z16" s="117"/>
      <c r="AA16" s="117"/>
      <c r="AB16" s="117"/>
      <c r="AC16" s="117"/>
      <c r="AD16" s="66"/>
    </row>
    <row r="17" ht="13.95" spans="1:30">
      <c r="A17" s="89"/>
      <c r="B17" s="90"/>
      <c r="C17" s="31"/>
      <c r="D17" s="32"/>
      <c r="E17" s="32"/>
      <c r="F17" s="32"/>
      <c r="G17" s="91"/>
      <c r="H17" s="91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119"/>
      <c r="Z17" s="119"/>
      <c r="AA17" s="119"/>
      <c r="AB17" s="119"/>
      <c r="AC17" s="119"/>
      <c r="AD17" s="66"/>
    </row>
    <row r="18" ht="16" customHeight="1" spans="1:30">
      <c r="A18" s="92" t="s">
        <v>37</v>
      </c>
      <c r="B18" s="133" t="s">
        <v>125</v>
      </c>
      <c r="C18" s="20"/>
      <c r="D18" s="21"/>
      <c r="E18" s="21"/>
      <c r="F18" s="21"/>
      <c r="G18" s="84"/>
      <c r="H18" s="84"/>
      <c r="I18" s="21"/>
      <c r="J18" s="21"/>
      <c r="K18" s="21"/>
      <c r="L18" s="21">
        <v>0.084</v>
      </c>
      <c r="M18" s="21">
        <v>0.0103</v>
      </c>
      <c r="N18" s="21">
        <v>0.01</v>
      </c>
      <c r="O18" s="21">
        <v>0.00204</v>
      </c>
      <c r="P18" s="21">
        <v>0.072</v>
      </c>
      <c r="Q18" s="21"/>
      <c r="R18" s="21">
        <v>0.0332</v>
      </c>
      <c r="S18" s="21"/>
      <c r="T18" s="21">
        <v>0.005</v>
      </c>
      <c r="U18" s="21">
        <v>0.00644</v>
      </c>
      <c r="V18" s="21"/>
      <c r="W18" s="21"/>
      <c r="X18" s="21"/>
      <c r="Y18" s="116"/>
      <c r="Z18" s="116"/>
      <c r="AA18" s="116"/>
      <c r="AB18" s="116"/>
      <c r="AC18" s="116"/>
      <c r="AD18" s="66"/>
    </row>
    <row r="19" ht="26.4" spans="1:30">
      <c r="A19" s="93"/>
      <c r="B19" s="134" t="s">
        <v>126</v>
      </c>
      <c r="C19" s="24"/>
      <c r="D19" s="25"/>
      <c r="E19" s="25"/>
      <c r="F19" s="25"/>
      <c r="G19" s="86"/>
      <c r="H19" s="86"/>
      <c r="I19" s="25"/>
      <c r="J19" s="25"/>
      <c r="K19" s="25"/>
      <c r="L19" s="25"/>
      <c r="M19" s="25">
        <v>0.015</v>
      </c>
      <c r="N19" s="25">
        <v>0.0214</v>
      </c>
      <c r="O19" s="25">
        <v>0.0044</v>
      </c>
      <c r="P19" s="25">
        <v>0.02</v>
      </c>
      <c r="Q19" s="25">
        <v>0.017</v>
      </c>
      <c r="R19" s="25"/>
      <c r="S19" s="25">
        <v>0.005</v>
      </c>
      <c r="T19" s="25"/>
      <c r="U19" s="25">
        <v>0.0044</v>
      </c>
      <c r="V19" s="25">
        <v>0.0604</v>
      </c>
      <c r="W19" s="25"/>
      <c r="X19" s="25"/>
      <c r="Y19" s="117"/>
      <c r="Z19" s="117"/>
      <c r="AA19" s="117"/>
      <c r="AB19" s="117"/>
      <c r="AC19" s="117"/>
      <c r="AD19" s="66"/>
    </row>
    <row r="20" spans="1:30">
      <c r="A20" s="93"/>
      <c r="B20" s="134" t="s">
        <v>127</v>
      </c>
      <c r="C20" s="24"/>
      <c r="D20" s="25">
        <v>0.007</v>
      </c>
      <c r="E20" s="25"/>
      <c r="F20" s="25"/>
      <c r="G20" s="86"/>
      <c r="H20" s="8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>
        <v>0.035</v>
      </c>
      <c r="T20" s="25"/>
      <c r="U20" s="25"/>
      <c r="V20" s="25"/>
      <c r="W20" s="25"/>
      <c r="X20" s="25"/>
      <c r="Y20" s="117"/>
      <c r="Z20" s="117"/>
      <c r="AA20" s="117"/>
      <c r="AB20" s="117"/>
      <c r="AC20" s="117"/>
      <c r="AD20" s="66"/>
    </row>
    <row r="21" spans="1:30">
      <c r="A21" s="93"/>
      <c r="B21" s="135" t="s">
        <v>92</v>
      </c>
      <c r="C21" s="24"/>
      <c r="D21" s="25"/>
      <c r="E21" s="25">
        <v>0.008</v>
      </c>
      <c r="F21" s="25"/>
      <c r="G21" s="86"/>
      <c r="H21" s="86"/>
      <c r="I21" s="25"/>
      <c r="J21" s="25"/>
      <c r="K21" s="25">
        <v>0.0183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117"/>
      <c r="Z21" s="117"/>
      <c r="AA21" s="117"/>
      <c r="AB21" s="117"/>
      <c r="AC21" s="117"/>
      <c r="AD21" s="66"/>
    </row>
    <row r="22" spans="1:30">
      <c r="A22" s="93"/>
      <c r="B22" s="136" t="s">
        <v>42</v>
      </c>
      <c r="C22" s="24"/>
      <c r="D22" s="25"/>
      <c r="E22" s="25"/>
      <c r="F22" s="25"/>
      <c r="G22" s="86"/>
      <c r="H22" s="86"/>
      <c r="I22" s="25"/>
      <c r="J22" s="25">
        <v>0.0484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117"/>
      <c r="Z22" s="117"/>
      <c r="AA22" s="117"/>
      <c r="AB22" s="117"/>
      <c r="AC22" s="117"/>
      <c r="AD22" s="66"/>
    </row>
    <row r="23" ht="13.95" spans="1:30">
      <c r="A23" s="94"/>
      <c r="B23" s="137"/>
      <c r="C23" s="29"/>
      <c r="D23" s="30"/>
      <c r="E23" s="30"/>
      <c r="F23" s="30"/>
      <c r="G23" s="88"/>
      <c r="H23" s="8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118"/>
      <c r="Z23" s="118"/>
      <c r="AA23" s="118"/>
      <c r="AB23" s="118"/>
      <c r="AC23" s="118"/>
      <c r="AD23" s="66"/>
    </row>
    <row r="24" spans="1:30">
      <c r="A24" s="92" t="s">
        <v>43</v>
      </c>
      <c r="B24" s="138" t="s">
        <v>74</v>
      </c>
      <c r="C24" s="20">
        <v>0.021</v>
      </c>
      <c r="D24" s="21"/>
      <c r="E24" s="21">
        <v>0.0044</v>
      </c>
      <c r="F24" s="21"/>
      <c r="G24" s="84"/>
      <c r="H24" s="84"/>
      <c r="I24" s="21"/>
      <c r="J24" s="21"/>
      <c r="K24" s="21"/>
      <c r="L24" s="21"/>
      <c r="M24" s="21"/>
      <c r="N24" s="21"/>
      <c r="O24" s="21">
        <v>0.01192</v>
      </c>
      <c r="P24" s="21"/>
      <c r="Q24" s="21"/>
      <c r="R24" s="21"/>
      <c r="S24" s="21"/>
      <c r="T24" s="21"/>
      <c r="U24" s="21"/>
      <c r="V24" s="21"/>
      <c r="W24" s="21">
        <v>0.044</v>
      </c>
      <c r="X24" s="21"/>
      <c r="Y24" s="116">
        <v>1</v>
      </c>
      <c r="Z24" s="116">
        <v>1.5</v>
      </c>
      <c r="AA24" s="116">
        <v>15</v>
      </c>
      <c r="AB24" s="116"/>
      <c r="AC24" s="116">
        <v>0.0245</v>
      </c>
      <c r="AD24" s="66"/>
    </row>
    <row r="25" spans="1:30">
      <c r="A25" s="93"/>
      <c r="B25" s="135" t="s">
        <v>75</v>
      </c>
      <c r="C25" s="24"/>
      <c r="D25" s="25"/>
      <c r="E25" s="25">
        <v>0.00734</v>
      </c>
      <c r="F25" s="25"/>
      <c r="G25" s="86">
        <v>0.0006</v>
      </c>
      <c r="H25" s="8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117"/>
      <c r="Z25" s="117"/>
      <c r="AA25" s="117"/>
      <c r="AB25" s="117"/>
      <c r="AC25" s="117"/>
      <c r="AD25" s="66"/>
    </row>
    <row r="26" spans="1:30">
      <c r="A26" s="93"/>
      <c r="B26" s="95"/>
      <c r="C26" s="109"/>
      <c r="D26" s="110"/>
      <c r="E26" s="110"/>
      <c r="F26" s="110"/>
      <c r="G26" s="111"/>
      <c r="H26" s="11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119"/>
      <c r="Z26" s="119"/>
      <c r="AA26" s="119"/>
      <c r="AB26" s="119"/>
      <c r="AC26" s="119"/>
      <c r="AD26" s="66"/>
    </row>
    <row r="27" spans="1:30">
      <c r="A27" s="93"/>
      <c r="B27" s="95"/>
      <c r="C27" s="109"/>
      <c r="D27" s="110"/>
      <c r="E27" s="110"/>
      <c r="F27" s="110"/>
      <c r="G27" s="111"/>
      <c r="H27" s="11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119"/>
      <c r="Z27" s="119"/>
      <c r="AA27" s="119"/>
      <c r="AB27" s="119"/>
      <c r="AC27" s="119"/>
      <c r="AD27" s="66"/>
    </row>
    <row r="28" ht="13.95" spans="1:30">
      <c r="A28" s="94"/>
      <c r="B28" s="28"/>
      <c r="C28" s="29"/>
      <c r="D28" s="30"/>
      <c r="E28" s="30"/>
      <c r="F28" s="30"/>
      <c r="G28" s="88"/>
      <c r="H28" s="88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118"/>
      <c r="Z28" s="118"/>
      <c r="AA28" s="118"/>
      <c r="AB28" s="118">
        <v>1</v>
      </c>
      <c r="AC28" s="118"/>
      <c r="AD28" s="69"/>
    </row>
    <row r="29" ht="15.6" spans="1:30">
      <c r="A29" s="39" t="s">
        <v>47</v>
      </c>
      <c r="B29" s="40"/>
      <c r="C29" s="20">
        <f>SUM(C9:C28)</f>
        <v>0.16785</v>
      </c>
      <c r="D29" s="21">
        <f>SUM(D9:D28)</f>
        <v>0.017</v>
      </c>
      <c r="E29" s="21">
        <f>SUM(E9:E28)</f>
        <v>0.03258</v>
      </c>
      <c r="F29" s="21">
        <f>SUM(F9:F28)</f>
        <v>0.02445</v>
      </c>
      <c r="G29" s="84">
        <f t="shared" ref="G29:Z29" si="0">SUM(G9:G28)</f>
        <v>0.0012</v>
      </c>
      <c r="H29" s="84">
        <f t="shared" si="0"/>
        <v>0.1062937</v>
      </c>
      <c r="I29" s="21">
        <f t="shared" si="0"/>
        <v>0.0304</v>
      </c>
      <c r="J29" s="21">
        <f t="shared" si="0"/>
        <v>0.0484</v>
      </c>
      <c r="K29" s="21">
        <f t="shared" si="0"/>
        <v>0.0183</v>
      </c>
      <c r="L29" s="21">
        <f t="shared" si="0"/>
        <v>0.084</v>
      </c>
      <c r="M29" s="21">
        <f t="shared" si="0"/>
        <v>0.0253</v>
      </c>
      <c r="N29" s="21">
        <f t="shared" si="0"/>
        <v>0.0314</v>
      </c>
      <c r="O29" s="21">
        <f t="shared" si="0"/>
        <v>0.01836</v>
      </c>
      <c r="P29" s="21">
        <f t="shared" si="0"/>
        <v>0.092</v>
      </c>
      <c r="Q29" s="21">
        <f t="shared" si="0"/>
        <v>0.017</v>
      </c>
      <c r="R29" s="21">
        <f t="shared" si="0"/>
        <v>0.0332</v>
      </c>
      <c r="S29" s="21">
        <f t="shared" si="0"/>
        <v>0.04</v>
      </c>
      <c r="T29" s="21">
        <f t="shared" si="0"/>
        <v>0.005</v>
      </c>
      <c r="U29" s="21">
        <f t="shared" si="0"/>
        <v>0.01084</v>
      </c>
      <c r="V29" s="21">
        <f t="shared" si="0"/>
        <v>0.0604</v>
      </c>
      <c r="W29" s="21">
        <f t="shared" si="0"/>
        <v>0.044</v>
      </c>
      <c r="X29" s="21">
        <f t="shared" si="0"/>
        <v>0.01048951</v>
      </c>
      <c r="Y29" s="21">
        <f t="shared" si="0"/>
        <v>1</v>
      </c>
      <c r="Z29" s="21">
        <f t="shared" si="0"/>
        <v>1.5</v>
      </c>
      <c r="AA29" s="21">
        <v>15</v>
      </c>
      <c r="AB29" s="21">
        <v>1</v>
      </c>
      <c r="AC29" s="21">
        <f>SUM(AC9:AC28)</f>
        <v>0.0245</v>
      </c>
      <c r="AD29" s="19"/>
    </row>
    <row r="30" ht="15.6" hidden="1" spans="1:30">
      <c r="A30" s="41" t="s">
        <v>48</v>
      </c>
      <c r="B30" s="42"/>
      <c r="C30" s="24">
        <f>143*C29</f>
        <v>24.00255</v>
      </c>
      <c r="D30" s="24">
        <f t="shared" ref="D30:Z30" si="1">143*D29</f>
        <v>2.431</v>
      </c>
      <c r="E30" s="24">
        <f t="shared" si="1"/>
        <v>4.65894</v>
      </c>
      <c r="F30" s="24">
        <f t="shared" si="1"/>
        <v>3.49635</v>
      </c>
      <c r="G30" s="24">
        <f t="shared" si="1"/>
        <v>0.1716</v>
      </c>
      <c r="H30" s="24">
        <v>76</v>
      </c>
      <c r="I30" s="24">
        <f t="shared" si="1"/>
        <v>4.3472</v>
      </c>
      <c r="J30" s="24">
        <f t="shared" si="1"/>
        <v>6.9212</v>
      </c>
      <c r="K30" s="24">
        <f t="shared" si="1"/>
        <v>2.6169</v>
      </c>
      <c r="L30" s="24">
        <f t="shared" si="1"/>
        <v>12.012</v>
      </c>
      <c r="M30" s="24">
        <f t="shared" si="1"/>
        <v>3.6179</v>
      </c>
      <c r="N30" s="24">
        <f t="shared" si="1"/>
        <v>4.4902</v>
      </c>
      <c r="O30" s="24">
        <f t="shared" si="1"/>
        <v>2.62548</v>
      </c>
      <c r="P30" s="24">
        <f t="shared" si="1"/>
        <v>13.156</v>
      </c>
      <c r="Q30" s="24">
        <f t="shared" si="1"/>
        <v>2.431</v>
      </c>
      <c r="R30" s="24">
        <f t="shared" si="1"/>
        <v>4.7476</v>
      </c>
      <c r="S30" s="24">
        <f t="shared" si="1"/>
        <v>5.72</v>
      </c>
      <c r="T30" s="24">
        <f t="shared" si="1"/>
        <v>0.715</v>
      </c>
      <c r="U30" s="24">
        <f t="shared" si="1"/>
        <v>1.55012</v>
      </c>
      <c r="V30" s="24">
        <f t="shared" si="1"/>
        <v>8.6372</v>
      </c>
      <c r="W30" s="24">
        <f t="shared" si="1"/>
        <v>6.292</v>
      </c>
      <c r="X30" s="24">
        <f t="shared" si="1"/>
        <v>1.49999993</v>
      </c>
      <c r="Y30" s="24">
        <v>1</v>
      </c>
      <c r="Z30" s="24">
        <v>1.5</v>
      </c>
      <c r="AA30" s="24">
        <v>15</v>
      </c>
      <c r="AB30" s="24">
        <v>1</v>
      </c>
      <c r="AC30" s="24">
        <f>143*AC29</f>
        <v>3.5035</v>
      </c>
      <c r="AD30" s="123"/>
    </row>
    <row r="31" ht="15.6" spans="1:30">
      <c r="A31" s="41" t="s">
        <v>48</v>
      </c>
      <c r="B31" s="42"/>
      <c r="C31" s="44">
        <f>ROUND(C30,2)</f>
        <v>24</v>
      </c>
      <c r="D31" s="45">
        <f>ROUND(D30,2)</f>
        <v>2.43</v>
      </c>
      <c r="E31" s="45">
        <f>ROUND(E30,2)</f>
        <v>4.66</v>
      </c>
      <c r="F31" s="45">
        <f>ROUND(F30,2)</f>
        <v>3.5</v>
      </c>
      <c r="G31" s="45">
        <f t="shared" ref="G31:X31" si="2">ROUND(G30,2)</f>
        <v>0.17</v>
      </c>
      <c r="H31" s="45">
        <f t="shared" si="2"/>
        <v>76</v>
      </c>
      <c r="I31" s="45">
        <f t="shared" si="2"/>
        <v>4.35</v>
      </c>
      <c r="J31" s="45">
        <f t="shared" si="2"/>
        <v>6.92</v>
      </c>
      <c r="K31" s="45">
        <f t="shared" si="2"/>
        <v>2.62</v>
      </c>
      <c r="L31" s="45">
        <f t="shared" si="2"/>
        <v>12.01</v>
      </c>
      <c r="M31" s="57">
        <f t="shared" si="2"/>
        <v>3.62</v>
      </c>
      <c r="N31" s="57">
        <f t="shared" si="2"/>
        <v>4.49</v>
      </c>
      <c r="O31" s="57">
        <f t="shared" si="2"/>
        <v>2.63</v>
      </c>
      <c r="P31" s="57">
        <f t="shared" si="2"/>
        <v>13.16</v>
      </c>
      <c r="Q31" s="57">
        <f t="shared" si="2"/>
        <v>2.43</v>
      </c>
      <c r="R31" s="57">
        <f t="shared" si="2"/>
        <v>4.75</v>
      </c>
      <c r="S31" s="57">
        <f t="shared" si="2"/>
        <v>5.72</v>
      </c>
      <c r="T31" s="57">
        <f t="shared" si="2"/>
        <v>0.72</v>
      </c>
      <c r="U31" s="57">
        <f t="shared" si="2"/>
        <v>1.55</v>
      </c>
      <c r="V31" s="57">
        <f t="shared" si="2"/>
        <v>8.64</v>
      </c>
      <c r="W31" s="57">
        <f t="shared" si="2"/>
        <v>6.29</v>
      </c>
      <c r="X31" s="57">
        <f t="shared" si="2"/>
        <v>1.5</v>
      </c>
      <c r="Y31" s="57">
        <v>1</v>
      </c>
      <c r="Z31" s="57">
        <v>1.5</v>
      </c>
      <c r="AA31" s="57">
        <v>15</v>
      </c>
      <c r="AB31" s="57">
        <v>1</v>
      </c>
      <c r="AC31" s="57">
        <f>ROUND(AC30,2)</f>
        <v>3.5</v>
      </c>
      <c r="AD31" s="123"/>
    </row>
    <row r="32" ht="15.6" spans="1:30">
      <c r="A32" s="41" t="s">
        <v>49</v>
      </c>
      <c r="B32" s="42"/>
      <c r="C32" s="44">
        <v>80</v>
      </c>
      <c r="D32" s="46">
        <v>800</v>
      </c>
      <c r="E32" s="46">
        <v>92</v>
      </c>
      <c r="F32" s="45">
        <v>55</v>
      </c>
      <c r="G32" s="46">
        <v>1400</v>
      </c>
      <c r="H32" s="45">
        <v>25</v>
      </c>
      <c r="I32" s="46">
        <v>62.37</v>
      </c>
      <c r="J32" s="46">
        <v>39.5</v>
      </c>
      <c r="K32" s="45">
        <v>220</v>
      </c>
      <c r="L32" s="45">
        <v>48</v>
      </c>
      <c r="M32" s="45">
        <v>45</v>
      </c>
      <c r="N32" s="57">
        <v>80</v>
      </c>
      <c r="O32" s="57">
        <v>220</v>
      </c>
      <c r="P32" s="45">
        <v>240</v>
      </c>
      <c r="Q32" s="57">
        <v>430</v>
      </c>
      <c r="R32" s="57">
        <v>250.526</v>
      </c>
      <c r="S32" s="57">
        <v>72</v>
      </c>
      <c r="T32" s="57">
        <v>42</v>
      </c>
      <c r="U32" s="57">
        <v>444</v>
      </c>
      <c r="V32" s="57">
        <v>85</v>
      </c>
      <c r="W32" s="57">
        <v>96</v>
      </c>
      <c r="X32" s="45">
        <v>150</v>
      </c>
      <c r="Y32" s="57">
        <v>70</v>
      </c>
      <c r="Z32" s="72">
        <v>18</v>
      </c>
      <c r="AA32" s="57">
        <v>8</v>
      </c>
      <c r="AB32" s="72">
        <v>13</v>
      </c>
      <c r="AC32" s="72">
        <v>110</v>
      </c>
      <c r="AD32" s="71"/>
    </row>
    <row r="33" ht="16.35" spans="1:30">
      <c r="A33" s="47" t="s">
        <v>50</v>
      </c>
      <c r="B33" s="48"/>
      <c r="C33" s="49">
        <f>C31*C32</f>
        <v>1920</v>
      </c>
      <c r="D33" s="49">
        <f t="shared" ref="D33:AC33" si="3">D31*D32</f>
        <v>1944</v>
      </c>
      <c r="E33" s="49">
        <f t="shared" si="3"/>
        <v>428.72</v>
      </c>
      <c r="F33" s="49">
        <f t="shared" si="3"/>
        <v>192.5</v>
      </c>
      <c r="G33" s="49">
        <f t="shared" si="3"/>
        <v>238</v>
      </c>
      <c r="H33" s="49">
        <f t="shared" si="3"/>
        <v>1900</v>
      </c>
      <c r="I33" s="49">
        <f t="shared" si="3"/>
        <v>271.3095</v>
      </c>
      <c r="J33" s="49">
        <f t="shared" si="3"/>
        <v>273.34</v>
      </c>
      <c r="K33" s="49">
        <f t="shared" si="3"/>
        <v>576.4</v>
      </c>
      <c r="L33" s="49">
        <f t="shared" si="3"/>
        <v>576.48</v>
      </c>
      <c r="M33" s="49">
        <f t="shared" si="3"/>
        <v>162.9</v>
      </c>
      <c r="N33" s="49">
        <f t="shared" si="3"/>
        <v>359.2</v>
      </c>
      <c r="O33" s="49">
        <f t="shared" si="3"/>
        <v>578.6</v>
      </c>
      <c r="P33" s="49">
        <f t="shared" si="3"/>
        <v>3158.4</v>
      </c>
      <c r="Q33" s="49">
        <f t="shared" si="3"/>
        <v>1044.9</v>
      </c>
      <c r="R33" s="49">
        <f t="shared" si="3"/>
        <v>1189.9985</v>
      </c>
      <c r="S33" s="49">
        <f t="shared" si="3"/>
        <v>411.84</v>
      </c>
      <c r="T33" s="49">
        <f t="shared" si="3"/>
        <v>30.24</v>
      </c>
      <c r="U33" s="49">
        <f t="shared" si="3"/>
        <v>688.2</v>
      </c>
      <c r="V33" s="49">
        <f t="shared" si="3"/>
        <v>734.4</v>
      </c>
      <c r="W33" s="49">
        <f t="shared" si="3"/>
        <v>603.84</v>
      </c>
      <c r="X33" s="49">
        <f t="shared" si="3"/>
        <v>225</v>
      </c>
      <c r="Y33" s="49">
        <f t="shared" si="3"/>
        <v>70</v>
      </c>
      <c r="Z33" s="49">
        <f t="shared" si="3"/>
        <v>27</v>
      </c>
      <c r="AA33" s="49">
        <f t="shared" si="3"/>
        <v>120</v>
      </c>
      <c r="AB33" s="49">
        <f t="shared" si="3"/>
        <v>13</v>
      </c>
      <c r="AC33" s="49">
        <f t="shared" si="3"/>
        <v>385</v>
      </c>
      <c r="AD33" s="73">
        <f>SUM(C33:AC33)</f>
        <v>18123.268</v>
      </c>
    </row>
    <row r="34" ht="15.6" spans="1:30">
      <c r="A34" s="50"/>
      <c r="B34" s="50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>
        <f>AD33/AD2</f>
        <v>126.73613986014</v>
      </c>
    </row>
    <row r="35" customFormat="1" ht="27" customHeight="1" spans="2:14">
      <c r="B35" s="52" t="s">
        <v>76</v>
      </c>
      <c r="N35" s="74"/>
    </row>
    <row r="36" customFormat="1" ht="27" customHeight="1" spans="2:14">
      <c r="B36" s="52" t="s">
        <v>77</v>
      </c>
      <c r="N36" s="74"/>
    </row>
    <row r="37" customFormat="1" ht="27" customHeight="1" spans="2:2">
      <c r="B37" s="52" t="s">
        <v>78</v>
      </c>
    </row>
  </sheetData>
  <mergeCells count="42">
    <mergeCell ref="A1:AD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D2:AD7"/>
    <mergeCell ref="AD9:AD28"/>
  </mergeCells>
  <pageMargins left="0.0784722222222222" right="0.196527777777778" top="1.05069444444444" bottom="1.05069444444444" header="0.708333333333333" footer="0.786805555555556"/>
  <pageSetup paperSize="9" scale="65" orientation="landscape" useFirstPageNumber="1" horizontalDpi="3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Y36"/>
  <sheetViews>
    <sheetView topLeftCell="B1" workbookViewId="0">
      <pane ySplit="7" topLeftCell="A17" activePane="bottomLeft" state="frozen"/>
      <selection/>
      <selection pane="bottomLeft" activeCell="I14" sqref="I14"/>
    </sheetView>
  </sheetViews>
  <sheetFormatPr defaultColWidth="11.537037037037" defaultRowHeight="13.2"/>
  <cols>
    <col min="1" max="1" width="6.33333333333333" customWidth="1"/>
    <col min="2" max="2" width="29.3333333333333" customWidth="1"/>
    <col min="3" max="3" width="7.44444444444444" customWidth="1"/>
    <col min="4" max="4" width="7.55555555555556" customWidth="1"/>
    <col min="5" max="5" width="6.55555555555556" customWidth="1"/>
    <col min="6" max="6" width="7" customWidth="1"/>
    <col min="7" max="7" width="7.44444444444444" customWidth="1"/>
    <col min="8" max="8" width="6.22222222222222" customWidth="1"/>
    <col min="9" max="9" width="7" customWidth="1"/>
    <col min="10" max="11" width="6.33333333333333" customWidth="1"/>
    <col min="12" max="12" width="6.11111111111111" customWidth="1"/>
    <col min="13" max="13" width="7" customWidth="1"/>
    <col min="14" max="14" width="6.55555555555556" customWidth="1"/>
    <col min="15" max="16" width="6.44444444444444" customWidth="1"/>
    <col min="17" max="17" width="7.66666666666667" customWidth="1"/>
    <col min="18" max="19" width="7" customWidth="1"/>
    <col min="20" max="20" width="6.55555555555556" customWidth="1"/>
    <col min="21" max="21" width="6" customWidth="1"/>
    <col min="22" max="22" width="7.11111111111111" customWidth="1"/>
    <col min="23" max="23" width="6.55555555555556" customWidth="1"/>
    <col min="24" max="24" width="5.88888888888889" customWidth="1"/>
    <col min="25" max="25" width="9.11111111111111" customWidth="1"/>
  </cols>
  <sheetData>
    <row r="1" s="1" customFormat="1" ht="43" customHeight="1" spans="1:1">
      <c r="A1" s="1" t="s">
        <v>0</v>
      </c>
    </row>
    <row r="2" customHeight="1" spans="1:25">
      <c r="A2" s="2"/>
      <c r="B2" s="3" t="s">
        <v>128</v>
      </c>
      <c r="C2" s="4" t="s">
        <v>2</v>
      </c>
      <c r="D2" s="5" t="s">
        <v>3</v>
      </c>
      <c r="E2" s="5" t="s">
        <v>4</v>
      </c>
      <c r="F2" s="5" t="s">
        <v>7</v>
      </c>
      <c r="G2" s="5" t="s">
        <v>80</v>
      </c>
      <c r="H2" s="5" t="s">
        <v>102</v>
      </c>
      <c r="I2" s="5" t="s">
        <v>11</v>
      </c>
      <c r="J2" s="5" t="s">
        <v>9</v>
      </c>
      <c r="K2" s="5" t="s">
        <v>10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129</v>
      </c>
      <c r="Q2" s="5" t="s">
        <v>109</v>
      </c>
      <c r="R2" s="5" t="s">
        <v>130</v>
      </c>
      <c r="S2" s="5" t="s">
        <v>131</v>
      </c>
      <c r="T2" s="5" t="s">
        <v>5</v>
      </c>
      <c r="U2" s="5" t="s">
        <v>132</v>
      </c>
      <c r="V2" s="5" t="s">
        <v>103</v>
      </c>
      <c r="W2" s="5" t="s">
        <v>58</v>
      </c>
      <c r="X2" s="5" t="s">
        <v>29</v>
      </c>
      <c r="Y2" s="120">
        <v>145</v>
      </c>
    </row>
    <row r="3" spans="1:25">
      <c r="A3" s="6"/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21"/>
    </row>
    <row r="4" spans="1:25">
      <c r="A4" s="6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21"/>
    </row>
    <row r="5" ht="12" customHeight="1" spans="1:25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21"/>
    </row>
    <row r="6" spans="1:25">
      <c r="A6" s="6"/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21"/>
    </row>
    <row r="7" ht="28" customHeight="1" spans="1:25">
      <c r="A7" s="10"/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22"/>
    </row>
    <row r="8" ht="16" customHeight="1" spans="1:25">
      <c r="A8" s="14"/>
      <c r="B8" s="15"/>
      <c r="C8" s="16">
        <v>1</v>
      </c>
      <c r="D8" s="17">
        <v>2</v>
      </c>
      <c r="E8" s="17">
        <v>3</v>
      </c>
      <c r="F8" s="16">
        <v>4</v>
      </c>
      <c r="G8" s="16">
        <v>5</v>
      </c>
      <c r="H8" s="17">
        <v>6</v>
      </c>
      <c r="I8" s="17">
        <v>7</v>
      </c>
      <c r="J8" s="16">
        <v>8</v>
      </c>
      <c r="K8" s="16">
        <v>9</v>
      </c>
      <c r="L8" s="17">
        <v>10</v>
      </c>
      <c r="M8" s="17">
        <v>11</v>
      </c>
      <c r="N8" s="16">
        <v>12</v>
      </c>
      <c r="O8" s="16">
        <v>13</v>
      </c>
      <c r="P8" s="17">
        <v>14</v>
      </c>
      <c r="Q8" s="17">
        <v>15</v>
      </c>
      <c r="R8" s="16">
        <v>16</v>
      </c>
      <c r="S8" s="16">
        <v>17</v>
      </c>
      <c r="T8" s="17">
        <v>18</v>
      </c>
      <c r="U8" s="17">
        <v>19</v>
      </c>
      <c r="V8" s="16">
        <v>20</v>
      </c>
      <c r="W8" s="16">
        <v>21</v>
      </c>
      <c r="X8" s="17">
        <v>22</v>
      </c>
      <c r="Y8" s="82" t="s">
        <v>30</v>
      </c>
    </row>
    <row r="9" spans="1:25">
      <c r="A9" s="83" t="s">
        <v>31</v>
      </c>
      <c r="B9" s="19" t="s">
        <v>133</v>
      </c>
      <c r="C9" s="20">
        <v>0.145</v>
      </c>
      <c r="D9" s="21"/>
      <c r="E9" s="21">
        <v>0.0054</v>
      </c>
      <c r="F9" s="84"/>
      <c r="G9" s="84"/>
      <c r="H9" s="21">
        <v>0.018758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116"/>
      <c r="W9" s="116"/>
      <c r="X9" s="116"/>
      <c r="Y9" s="64" t="s">
        <v>134</v>
      </c>
    </row>
    <row r="10" spans="1:25">
      <c r="A10" s="85"/>
      <c r="B10" s="23" t="s">
        <v>45</v>
      </c>
      <c r="C10" s="24"/>
      <c r="D10" s="25"/>
      <c r="E10" s="25">
        <v>0.0074</v>
      </c>
      <c r="F10" s="86">
        <v>0.0006</v>
      </c>
      <c r="G10" s="25"/>
      <c r="H10" s="8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7"/>
      <c r="W10" s="117"/>
      <c r="X10" s="117"/>
      <c r="Y10" s="66"/>
    </row>
    <row r="11" spans="1:25">
      <c r="A11" s="85"/>
      <c r="B11" s="26" t="s">
        <v>35</v>
      </c>
      <c r="C11" s="24"/>
      <c r="D11" s="25">
        <v>0.01</v>
      </c>
      <c r="E11" s="25"/>
      <c r="F11" s="25"/>
      <c r="G11" s="25"/>
      <c r="H11" s="25"/>
      <c r="I11" s="25"/>
      <c r="J11" s="25">
        <v>0.0324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7"/>
      <c r="W11" s="117"/>
      <c r="X11" s="117"/>
      <c r="Y11" s="66"/>
    </row>
    <row r="12" spans="1:25">
      <c r="A12" s="85"/>
      <c r="B12" s="23"/>
      <c r="C12" s="24"/>
      <c r="D12" s="25"/>
      <c r="E12" s="25"/>
      <c r="F12" s="86"/>
      <c r="G12" s="86"/>
      <c r="H12" s="8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7"/>
      <c r="W12" s="117"/>
      <c r="X12" s="117"/>
      <c r="Y12" s="66"/>
    </row>
    <row r="13" ht="13.95" spans="1:25">
      <c r="A13" s="87"/>
      <c r="B13" s="28"/>
      <c r="C13" s="29"/>
      <c r="D13" s="30"/>
      <c r="E13" s="30"/>
      <c r="F13" s="88"/>
      <c r="G13" s="88"/>
      <c r="H13" s="8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118"/>
      <c r="W13" s="118"/>
      <c r="X13" s="118"/>
      <c r="Y13" s="66"/>
    </row>
    <row r="14" spans="1:25">
      <c r="A14" s="83" t="s">
        <v>36</v>
      </c>
      <c r="B14" s="19" t="s">
        <v>80</v>
      </c>
      <c r="C14" s="20"/>
      <c r="D14" s="21"/>
      <c r="E14" s="21"/>
      <c r="F14" s="84"/>
      <c r="G14" s="25">
        <v>0.1117</v>
      </c>
      <c r="H14" s="84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116"/>
      <c r="W14" s="116"/>
      <c r="X14" s="116"/>
      <c r="Y14" s="66"/>
    </row>
    <row r="15" spans="1:25">
      <c r="A15" s="85"/>
      <c r="B15" s="23"/>
      <c r="C15" s="24"/>
      <c r="D15" s="25"/>
      <c r="E15" s="25"/>
      <c r="F15" s="86"/>
      <c r="G15" s="86"/>
      <c r="H15" s="8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117"/>
      <c r="W15" s="117"/>
      <c r="X15" s="117"/>
      <c r="Y15" s="66"/>
    </row>
    <row r="16" spans="1:25">
      <c r="A16" s="85"/>
      <c r="B16" s="23"/>
      <c r="C16" s="24"/>
      <c r="D16" s="25"/>
      <c r="E16" s="25"/>
      <c r="F16" s="86"/>
      <c r="G16" s="86"/>
      <c r="H16" s="8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117"/>
      <c r="W16" s="117"/>
      <c r="X16" s="117"/>
      <c r="Y16" s="66"/>
    </row>
    <row r="17" ht="13.95" spans="1:25">
      <c r="A17" s="89"/>
      <c r="B17" s="28"/>
      <c r="C17" s="31"/>
      <c r="D17" s="32"/>
      <c r="E17" s="32"/>
      <c r="F17" s="91"/>
      <c r="G17" s="91"/>
      <c r="H17" s="91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119"/>
      <c r="W17" s="119"/>
      <c r="X17" s="119"/>
      <c r="Y17" s="66"/>
    </row>
    <row r="18" ht="17" customHeight="1" spans="1:25">
      <c r="A18" s="92" t="s">
        <v>37</v>
      </c>
      <c r="B18" s="34" t="s">
        <v>135</v>
      </c>
      <c r="C18" s="20"/>
      <c r="D18" s="21"/>
      <c r="E18" s="21">
        <v>0.001</v>
      </c>
      <c r="F18" s="84"/>
      <c r="G18" s="84"/>
      <c r="H18" s="84"/>
      <c r="I18" s="21"/>
      <c r="J18" s="21"/>
      <c r="K18" s="21"/>
      <c r="L18" s="21">
        <v>0.076</v>
      </c>
      <c r="M18" s="21">
        <v>0.01</v>
      </c>
      <c r="N18" s="21">
        <v>0.01</v>
      </c>
      <c r="O18" s="21">
        <v>0.002</v>
      </c>
      <c r="P18" s="21">
        <v>0.018</v>
      </c>
      <c r="Q18" s="21"/>
      <c r="R18" s="21">
        <v>0.07</v>
      </c>
      <c r="S18" s="21"/>
      <c r="T18" s="21"/>
      <c r="U18" s="21"/>
      <c r="V18" s="116"/>
      <c r="W18" s="116"/>
      <c r="X18" s="116"/>
      <c r="Y18" s="66"/>
    </row>
    <row r="19" spans="1:25">
      <c r="A19" s="93"/>
      <c r="B19" s="108" t="s">
        <v>136</v>
      </c>
      <c r="C19" s="24"/>
      <c r="D19" s="25"/>
      <c r="E19" s="25"/>
      <c r="F19" s="86"/>
      <c r="G19" s="86"/>
      <c r="H19" s="86"/>
      <c r="I19" s="25"/>
      <c r="J19" s="25"/>
      <c r="K19" s="25"/>
      <c r="L19" s="25"/>
      <c r="M19" s="25"/>
      <c r="N19" s="25">
        <v>0.009</v>
      </c>
      <c r="O19" s="25">
        <v>0.0048</v>
      </c>
      <c r="P19" s="25"/>
      <c r="Q19" s="25">
        <v>0.03</v>
      </c>
      <c r="R19" s="25">
        <v>0.033</v>
      </c>
      <c r="S19" s="25"/>
      <c r="T19" s="25">
        <v>0.044</v>
      </c>
      <c r="U19" s="25"/>
      <c r="V19" s="117"/>
      <c r="W19" s="117"/>
      <c r="X19" s="117"/>
      <c r="Y19" s="66"/>
    </row>
    <row r="20" spans="1:25">
      <c r="A20" s="93"/>
      <c r="B20" s="108" t="s">
        <v>137</v>
      </c>
      <c r="C20" s="24"/>
      <c r="D20" s="25"/>
      <c r="E20" s="25">
        <v>0.00793</v>
      </c>
      <c r="F20" s="86"/>
      <c r="G20" s="86"/>
      <c r="H20" s="86"/>
      <c r="I20" s="25">
        <v>0.027</v>
      </c>
      <c r="J20" s="25"/>
      <c r="K20" s="25"/>
      <c r="L20" s="25"/>
      <c r="M20" s="25"/>
      <c r="N20" s="25"/>
      <c r="O20" s="25"/>
      <c r="P20" s="25"/>
      <c r="Q20" s="25"/>
      <c r="R20" s="25"/>
      <c r="S20" s="25">
        <v>0.0065</v>
      </c>
      <c r="T20" s="25"/>
      <c r="U20" s="25"/>
      <c r="V20" s="117"/>
      <c r="W20" s="117">
        <v>0.00586</v>
      </c>
      <c r="X20" s="117"/>
      <c r="Y20" s="66"/>
    </row>
    <row r="21" spans="1:25">
      <c r="A21" s="93"/>
      <c r="B21" s="26" t="s">
        <v>42</v>
      </c>
      <c r="C21" s="24"/>
      <c r="D21" s="25"/>
      <c r="E21" s="25"/>
      <c r="F21" s="86"/>
      <c r="G21" s="86"/>
      <c r="H21" s="86"/>
      <c r="I21" s="25"/>
      <c r="J21" s="25"/>
      <c r="K21" s="25">
        <v>0.048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117"/>
      <c r="W21" s="117"/>
      <c r="X21" s="117"/>
      <c r="Y21" s="66"/>
    </row>
    <row r="22" ht="13.95" spans="1:25">
      <c r="A22" s="94"/>
      <c r="B22" s="38"/>
      <c r="C22" s="29"/>
      <c r="D22" s="30"/>
      <c r="E22" s="30"/>
      <c r="F22" s="88"/>
      <c r="G22" s="88"/>
      <c r="H22" s="8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118"/>
      <c r="W22" s="118"/>
      <c r="X22" s="118"/>
      <c r="Y22" s="66"/>
    </row>
    <row r="23" spans="1:25">
      <c r="A23" s="92" t="s">
        <v>43</v>
      </c>
      <c r="B23" s="19" t="s">
        <v>138</v>
      </c>
      <c r="C23" s="20">
        <v>0.03431</v>
      </c>
      <c r="D23" s="21">
        <v>0.002</v>
      </c>
      <c r="E23" s="21"/>
      <c r="F23" s="84"/>
      <c r="G23" s="84"/>
      <c r="H23" s="84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>
        <v>0.01222</v>
      </c>
      <c r="V23" s="116">
        <v>1.5</v>
      </c>
      <c r="W23" s="116"/>
      <c r="X23" s="116"/>
      <c r="Y23" s="66"/>
    </row>
    <row r="24" spans="1:25">
      <c r="A24" s="93"/>
      <c r="B24" s="23" t="s">
        <v>42</v>
      </c>
      <c r="C24" s="24"/>
      <c r="D24" s="25"/>
      <c r="E24" s="25"/>
      <c r="F24" s="86"/>
      <c r="G24" s="86"/>
      <c r="H24" s="86"/>
      <c r="I24" s="25"/>
      <c r="J24" s="25"/>
      <c r="K24" s="25">
        <v>0.0141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117"/>
      <c r="W24" s="117"/>
      <c r="X24" s="117"/>
      <c r="Y24" s="66"/>
    </row>
    <row r="25" spans="1:25">
      <c r="A25" s="93"/>
      <c r="B25" s="23" t="s">
        <v>45</v>
      </c>
      <c r="C25" s="24"/>
      <c r="D25" s="25"/>
      <c r="E25" s="25">
        <v>0.007</v>
      </c>
      <c r="F25" s="86">
        <v>0.0006</v>
      </c>
      <c r="G25" s="86"/>
      <c r="H25" s="8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117"/>
      <c r="W25" s="117"/>
      <c r="X25" s="117"/>
      <c r="Y25" s="66"/>
    </row>
    <row r="26" spans="1:25">
      <c r="A26" s="93"/>
      <c r="B26" s="23"/>
      <c r="C26" s="24"/>
      <c r="D26" s="25"/>
      <c r="E26" s="25"/>
      <c r="F26" s="86"/>
      <c r="G26" s="86"/>
      <c r="H26" s="8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117"/>
      <c r="W26" s="117"/>
      <c r="X26" s="117"/>
      <c r="Y26" s="66"/>
    </row>
    <row r="27" ht="13.95" spans="1:25">
      <c r="A27" s="94"/>
      <c r="B27" s="28"/>
      <c r="C27" s="29"/>
      <c r="D27" s="30"/>
      <c r="E27" s="30"/>
      <c r="F27" s="88"/>
      <c r="G27" s="88"/>
      <c r="H27" s="88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118"/>
      <c r="W27" s="118"/>
      <c r="X27" s="118">
        <v>1</v>
      </c>
      <c r="Y27" s="28"/>
    </row>
    <row r="28" ht="15.6" spans="1:25">
      <c r="A28" s="39" t="s">
        <v>47</v>
      </c>
      <c r="B28" s="40"/>
      <c r="C28" s="20">
        <f t="shared" ref="C28:K28" si="0">SUM(C9:C27)</f>
        <v>0.17931</v>
      </c>
      <c r="D28" s="21">
        <f t="shared" si="0"/>
        <v>0.012</v>
      </c>
      <c r="E28" s="21">
        <f t="shared" si="0"/>
        <v>0.02873</v>
      </c>
      <c r="F28" s="84">
        <f t="shared" si="0"/>
        <v>0.0012</v>
      </c>
      <c r="G28" s="21">
        <f t="shared" si="0"/>
        <v>0.1117</v>
      </c>
      <c r="H28" s="84">
        <f t="shared" si="0"/>
        <v>0.018758</v>
      </c>
      <c r="I28" s="21">
        <f t="shared" si="0"/>
        <v>0.027</v>
      </c>
      <c r="J28" s="21">
        <f t="shared" si="0"/>
        <v>0.0324</v>
      </c>
      <c r="K28" s="21">
        <f t="shared" si="0"/>
        <v>0.0621</v>
      </c>
      <c r="L28" s="21">
        <f t="shared" ref="L28:W28" si="1">SUM(L9:L27)</f>
        <v>0.076</v>
      </c>
      <c r="M28" s="21">
        <f t="shared" si="1"/>
        <v>0.01</v>
      </c>
      <c r="N28" s="21">
        <f t="shared" si="1"/>
        <v>0.019</v>
      </c>
      <c r="O28" s="21">
        <f t="shared" si="1"/>
        <v>0.0068</v>
      </c>
      <c r="P28" s="21">
        <f t="shared" si="1"/>
        <v>0.018</v>
      </c>
      <c r="Q28" s="21">
        <f t="shared" si="1"/>
        <v>0.03</v>
      </c>
      <c r="R28" s="21">
        <f t="shared" si="1"/>
        <v>0.103</v>
      </c>
      <c r="S28" s="21">
        <f t="shared" si="1"/>
        <v>0.0065</v>
      </c>
      <c r="T28" s="21">
        <f t="shared" si="1"/>
        <v>0.044</v>
      </c>
      <c r="U28" s="21">
        <f t="shared" si="1"/>
        <v>0.01222</v>
      </c>
      <c r="V28" s="21">
        <f t="shared" si="1"/>
        <v>1.5</v>
      </c>
      <c r="W28" s="21">
        <f t="shared" si="1"/>
        <v>0.00586</v>
      </c>
      <c r="X28" s="21">
        <v>1</v>
      </c>
      <c r="Y28" s="19"/>
    </row>
    <row r="29" ht="15.6" hidden="1" spans="1:25">
      <c r="A29" s="41" t="s">
        <v>48</v>
      </c>
      <c r="B29" s="42"/>
      <c r="C29" s="24">
        <f t="shared" ref="C29:K29" si="2">145*C28</f>
        <v>25.99995</v>
      </c>
      <c r="D29" s="24">
        <f t="shared" si="2"/>
        <v>1.74</v>
      </c>
      <c r="E29" s="24">
        <f t="shared" si="2"/>
        <v>4.16585</v>
      </c>
      <c r="F29" s="24">
        <f t="shared" si="2"/>
        <v>0.174</v>
      </c>
      <c r="G29" s="24">
        <f t="shared" si="2"/>
        <v>16.1965</v>
      </c>
      <c r="H29" s="24">
        <f t="shared" si="2"/>
        <v>2.71991</v>
      </c>
      <c r="I29" s="24">
        <f t="shared" si="2"/>
        <v>3.915</v>
      </c>
      <c r="J29" s="24">
        <f t="shared" si="2"/>
        <v>4.698</v>
      </c>
      <c r="K29" s="24">
        <f t="shared" si="2"/>
        <v>9.0045</v>
      </c>
      <c r="L29" s="24">
        <f t="shared" ref="L29:Z29" si="3">145*L28</f>
        <v>11.02</v>
      </c>
      <c r="M29" s="24">
        <f t="shared" si="3"/>
        <v>1.45</v>
      </c>
      <c r="N29" s="24">
        <f t="shared" si="3"/>
        <v>2.755</v>
      </c>
      <c r="O29" s="24">
        <f t="shared" si="3"/>
        <v>0.986</v>
      </c>
      <c r="P29" s="24">
        <f t="shared" si="3"/>
        <v>2.61</v>
      </c>
      <c r="Q29" s="24">
        <f t="shared" si="3"/>
        <v>4.35</v>
      </c>
      <c r="R29" s="24">
        <f t="shared" si="3"/>
        <v>14.935</v>
      </c>
      <c r="S29" s="24">
        <f t="shared" si="3"/>
        <v>0.9425</v>
      </c>
      <c r="T29" s="24">
        <f t="shared" si="3"/>
        <v>6.38</v>
      </c>
      <c r="U29" s="24">
        <f t="shared" si="3"/>
        <v>1.7719</v>
      </c>
      <c r="V29" s="24">
        <v>197</v>
      </c>
      <c r="W29" s="24">
        <f>145*W28</f>
        <v>0.8497</v>
      </c>
      <c r="X29" s="24">
        <v>1</v>
      </c>
      <c r="Y29" s="23"/>
    </row>
    <row r="30" ht="15.6" spans="1:25">
      <c r="A30" s="41" t="s">
        <v>48</v>
      </c>
      <c r="B30" s="42"/>
      <c r="C30" s="44">
        <f t="shared" ref="C30:K30" si="4">ROUND(C29,2)</f>
        <v>26</v>
      </c>
      <c r="D30" s="45">
        <f t="shared" si="4"/>
        <v>1.74</v>
      </c>
      <c r="E30" s="44">
        <f t="shared" si="4"/>
        <v>4.17</v>
      </c>
      <c r="F30" s="45">
        <f t="shared" si="4"/>
        <v>0.17</v>
      </c>
      <c r="G30" s="45">
        <f t="shared" si="4"/>
        <v>16.2</v>
      </c>
      <c r="H30" s="45">
        <f t="shared" si="4"/>
        <v>2.72</v>
      </c>
      <c r="I30" s="45">
        <f t="shared" si="4"/>
        <v>3.92</v>
      </c>
      <c r="J30" s="45">
        <f t="shared" si="4"/>
        <v>4.7</v>
      </c>
      <c r="K30" s="45">
        <f t="shared" si="4"/>
        <v>9</v>
      </c>
      <c r="L30" s="45">
        <f t="shared" ref="L30:X30" si="5">ROUND(L29,2)</f>
        <v>11.02</v>
      </c>
      <c r="M30" s="57">
        <f t="shared" si="5"/>
        <v>1.45</v>
      </c>
      <c r="N30" s="57">
        <f t="shared" si="5"/>
        <v>2.76</v>
      </c>
      <c r="O30" s="57">
        <f t="shared" si="5"/>
        <v>0.99</v>
      </c>
      <c r="P30" s="57">
        <f t="shared" si="5"/>
        <v>2.61</v>
      </c>
      <c r="Q30" s="57">
        <f t="shared" si="5"/>
        <v>4.35</v>
      </c>
      <c r="R30" s="57">
        <f t="shared" si="5"/>
        <v>14.94</v>
      </c>
      <c r="S30" s="57">
        <f t="shared" si="5"/>
        <v>0.94</v>
      </c>
      <c r="T30" s="57">
        <f t="shared" si="5"/>
        <v>6.38</v>
      </c>
      <c r="U30" s="57">
        <f t="shared" si="5"/>
        <v>1.77</v>
      </c>
      <c r="V30" s="57">
        <f t="shared" si="5"/>
        <v>197</v>
      </c>
      <c r="W30" s="57">
        <f t="shared" si="5"/>
        <v>0.85</v>
      </c>
      <c r="X30" s="57">
        <v>1</v>
      </c>
      <c r="Y30" s="71"/>
    </row>
    <row r="31" ht="15.6" spans="1:25">
      <c r="A31" s="41" t="s">
        <v>49</v>
      </c>
      <c r="B31" s="42"/>
      <c r="C31" s="44">
        <v>80</v>
      </c>
      <c r="D31" s="46">
        <v>800</v>
      </c>
      <c r="E31" s="46">
        <v>92</v>
      </c>
      <c r="F31" s="46">
        <v>1400</v>
      </c>
      <c r="G31" s="45">
        <v>155.55</v>
      </c>
      <c r="H31" s="45">
        <v>160</v>
      </c>
      <c r="I31" s="45">
        <v>130</v>
      </c>
      <c r="J31" s="46">
        <v>62.37</v>
      </c>
      <c r="K31" s="46">
        <v>39.5</v>
      </c>
      <c r="L31" s="45">
        <v>48</v>
      </c>
      <c r="M31" s="45">
        <v>45</v>
      </c>
      <c r="N31" s="57">
        <v>80</v>
      </c>
      <c r="O31" s="57">
        <v>220</v>
      </c>
      <c r="P31" s="57">
        <v>203</v>
      </c>
      <c r="Q31" s="57">
        <v>600</v>
      </c>
      <c r="R31" s="45">
        <v>240</v>
      </c>
      <c r="S31" s="57">
        <v>139</v>
      </c>
      <c r="T31" s="57">
        <v>130</v>
      </c>
      <c r="U31" s="57">
        <v>420</v>
      </c>
      <c r="V31" s="57">
        <v>8</v>
      </c>
      <c r="W31" s="57">
        <v>330</v>
      </c>
      <c r="X31" s="57">
        <v>13</v>
      </c>
      <c r="Y31" s="71"/>
    </row>
    <row r="32" ht="16.35" spans="1:25">
      <c r="A32" s="47" t="s">
        <v>50</v>
      </c>
      <c r="B32" s="48"/>
      <c r="C32" s="49">
        <f>C30*C31</f>
        <v>2080</v>
      </c>
      <c r="D32" s="49">
        <f t="shared" ref="D32:X32" si="6">D30*D31</f>
        <v>1392</v>
      </c>
      <c r="E32" s="49">
        <f t="shared" si="6"/>
        <v>383.64</v>
      </c>
      <c r="F32" s="49">
        <f t="shared" si="6"/>
        <v>238</v>
      </c>
      <c r="G32" s="49">
        <v>2520</v>
      </c>
      <c r="H32" s="49">
        <f t="shared" si="6"/>
        <v>435.2</v>
      </c>
      <c r="I32" s="49">
        <f t="shared" si="6"/>
        <v>509.6</v>
      </c>
      <c r="J32" s="49">
        <f t="shared" si="6"/>
        <v>293.139</v>
      </c>
      <c r="K32" s="49">
        <f t="shared" si="6"/>
        <v>355.5</v>
      </c>
      <c r="L32" s="49">
        <f t="shared" si="6"/>
        <v>528.96</v>
      </c>
      <c r="M32" s="49">
        <f t="shared" si="6"/>
        <v>65.25</v>
      </c>
      <c r="N32" s="49">
        <f t="shared" si="6"/>
        <v>220.8</v>
      </c>
      <c r="O32" s="49">
        <f t="shared" si="6"/>
        <v>217.8</v>
      </c>
      <c r="P32" s="49">
        <f t="shared" si="6"/>
        <v>529.83</v>
      </c>
      <c r="Q32" s="49">
        <f t="shared" si="6"/>
        <v>2610</v>
      </c>
      <c r="R32" s="49">
        <f t="shared" si="6"/>
        <v>3585.6</v>
      </c>
      <c r="S32" s="49">
        <f t="shared" si="6"/>
        <v>130.66</v>
      </c>
      <c r="T32" s="49">
        <f t="shared" si="6"/>
        <v>829.4</v>
      </c>
      <c r="U32" s="49">
        <f t="shared" si="6"/>
        <v>743.4</v>
      </c>
      <c r="V32" s="49">
        <f t="shared" si="6"/>
        <v>1576</v>
      </c>
      <c r="W32" s="49">
        <f t="shared" si="6"/>
        <v>280.5</v>
      </c>
      <c r="X32" s="49">
        <f t="shared" si="6"/>
        <v>13</v>
      </c>
      <c r="Y32" s="73">
        <f>SUM(C32:X32)</f>
        <v>19538.279</v>
      </c>
    </row>
    <row r="33" ht="15.6" spans="1:25">
      <c r="A33" s="50"/>
      <c r="B33" s="50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>
        <f>Y32/Y2</f>
        <v>134.746751724138</v>
      </c>
    </row>
    <row r="34" customFormat="1" ht="27" customHeight="1" spans="2:12">
      <c r="B34" s="52" t="s">
        <v>51</v>
      </c>
      <c r="L34" s="74"/>
    </row>
    <row r="35" customFormat="1" ht="27" customHeight="1" spans="2:12">
      <c r="B35" s="52" t="s">
        <v>52</v>
      </c>
      <c r="L35" s="74"/>
    </row>
    <row r="36" customFormat="1" ht="27" customHeight="1" spans="2:2">
      <c r="B36" s="52" t="s">
        <v>53</v>
      </c>
    </row>
  </sheetData>
  <mergeCells count="37">
    <mergeCell ref="A1:X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2"/>
    <mergeCell ref="A23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Y9:Y26"/>
  </mergeCells>
  <pageMargins left="0.0784722222222222" right="0.196527777777778" top="1.05069444444444" bottom="1.05069444444444" header="0.708333333333333" footer="0.786805555555556"/>
  <pageSetup paperSize="9" scale="76" orientation="landscape" useFirstPageNumber="1" horizontalDpi="300" verticalDpi="3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AA36"/>
  <sheetViews>
    <sheetView topLeftCell="B1" workbookViewId="0">
      <pane ySplit="7" topLeftCell="A17" activePane="bottomLeft" state="frozen"/>
      <selection/>
      <selection pane="bottomLeft" activeCell="A29" sqref="$A29:$XFD29"/>
    </sheetView>
  </sheetViews>
  <sheetFormatPr defaultColWidth="11.537037037037" defaultRowHeight="13.2"/>
  <cols>
    <col min="1" max="1" width="6.33333333333333" customWidth="1"/>
    <col min="2" max="2" width="23.5555555555556" customWidth="1"/>
    <col min="3" max="3" width="7" customWidth="1"/>
    <col min="4" max="4" width="7.33333333333333" customWidth="1"/>
    <col min="5" max="5" width="6.55555555555556" customWidth="1"/>
    <col min="6" max="6" width="7" customWidth="1"/>
    <col min="7" max="8" width="6" customWidth="1"/>
    <col min="9" max="9" width="7.66666666666667" customWidth="1"/>
    <col min="10" max="10" width="6.66666666666667" customWidth="1"/>
    <col min="11" max="11" width="6.55555555555556" customWidth="1"/>
    <col min="12" max="13" width="7.44444444444444" customWidth="1"/>
    <col min="14" max="14" width="7.11111111111111" customWidth="1"/>
    <col min="15" max="15" width="6.88888888888889" customWidth="1"/>
    <col min="16" max="16" width="6.11111111111111" customWidth="1"/>
    <col min="17" max="17" width="5.77777777777778" customWidth="1"/>
    <col min="18" max="18" width="6.22222222222222" customWidth="1"/>
    <col min="19" max="19" width="6.44444444444444" customWidth="1"/>
    <col min="20" max="20" width="6.22222222222222" customWidth="1"/>
    <col min="21" max="21" width="7" customWidth="1"/>
    <col min="22" max="22" width="7.11111111111111" customWidth="1"/>
    <col min="23" max="23" width="7.33333333333333" customWidth="1"/>
    <col min="24" max="24" width="5.55555555555556" customWidth="1"/>
    <col min="25" max="25" width="5.44444444444444" customWidth="1"/>
    <col min="26" max="26" width="6.11111111111111" customWidth="1"/>
    <col min="27" max="27" width="9.22222222222222" customWidth="1"/>
  </cols>
  <sheetData>
    <row r="1" s="1" customFormat="1" ht="43" customHeight="1" spans="1:1">
      <c r="A1" s="1" t="s">
        <v>0</v>
      </c>
    </row>
    <row r="2" customHeight="1" spans="1:27">
      <c r="A2" s="75"/>
      <c r="B2" s="124" t="s">
        <v>139</v>
      </c>
      <c r="C2" s="5" t="s">
        <v>2</v>
      </c>
      <c r="D2" s="5" t="s">
        <v>3</v>
      </c>
      <c r="E2" s="5" t="s">
        <v>4</v>
      </c>
      <c r="F2" s="5" t="s">
        <v>7</v>
      </c>
      <c r="G2" s="5" t="s">
        <v>18</v>
      </c>
      <c r="H2" s="5" t="s">
        <v>26</v>
      </c>
      <c r="I2" s="5" t="s">
        <v>6</v>
      </c>
      <c r="J2" s="5" t="s">
        <v>9</v>
      </c>
      <c r="K2" s="5" t="s">
        <v>10</v>
      </c>
      <c r="L2" s="5" t="s">
        <v>140</v>
      </c>
      <c r="M2" s="5" t="s">
        <v>59</v>
      </c>
      <c r="N2" s="5" t="s">
        <v>16</v>
      </c>
      <c r="O2" s="5" t="s">
        <v>82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24</v>
      </c>
      <c r="U2" s="5" t="s">
        <v>23</v>
      </c>
      <c r="V2" s="5" t="s">
        <v>25</v>
      </c>
      <c r="W2" s="5" t="s">
        <v>83</v>
      </c>
      <c r="X2" s="5" t="s">
        <v>29</v>
      </c>
      <c r="Y2" s="5" t="s">
        <v>84</v>
      </c>
      <c r="Z2" s="113" t="s">
        <v>85</v>
      </c>
      <c r="AA2" s="120">
        <v>139</v>
      </c>
    </row>
    <row r="3" spans="1:27">
      <c r="A3" s="77"/>
      <c r="B3" s="125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14"/>
      <c r="AA3" s="121"/>
    </row>
    <row r="4" spans="1:27">
      <c r="A4" s="77"/>
      <c r="B4" s="12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14"/>
      <c r="AA4" s="121"/>
    </row>
    <row r="5" ht="12" customHeight="1" spans="1:27">
      <c r="A5" s="77"/>
      <c r="B5" s="125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14"/>
      <c r="AA5" s="121"/>
    </row>
    <row r="6" spans="1:27">
      <c r="A6" s="77"/>
      <c r="B6" s="125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14"/>
      <c r="AA6" s="121"/>
    </row>
    <row r="7" ht="28" customHeight="1" spans="1:27">
      <c r="A7" s="126"/>
      <c r="B7" s="127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15"/>
      <c r="AA7" s="122"/>
    </row>
    <row r="8" ht="16" customHeight="1" spans="1:27">
      <c r="A8" s="14"/>
      <c r="B8" s="106"/>
      <c r="C8" s="17">
        <v>1</v>
      </c>
      <c r="D8" s="17">
        <v>2</v>
      </c>
      <c r="E8" s="17">
        <v>3</v>
      </c>
      <c r="F8" s="17">
        <v>4</v>
      </c>
      <c r="G8" s="17">
        <v>5</v>
      </c>
      <c r="H8" s="17">
        <v>6</v>
      </c>
      <c r="I8" s="17">
        <v>7</v>
      </c>
      <c r="J8" s="17">
        <v>8</v>
      </c>
      <c r="K8" s="17">
        <v>9</v>
      </c>
      <c r="L8" s="17">
        <v>10</v>
      </c>
      <c r="M8" s="17">
        <v>11</v>
      </c>
      <c r="N8" s="17">
        <v>12</v>
      </c>
      <c r="O8" s="17">
        <v>13</v>
      </c>
      <c r="P8" s="17">
        <v>14</v>
      </c>
      <c r="Q8" s="17">
        <v>15</v>
      </c>
      <c r="R8" s="17">
        <v>16</v>
      </c>
      <c r="S8" s="17">
        <v>17</v>
      </c>
      <c r="T8" s="17">
        <v>18</v>
      </c>
      <c r="U8" s="17">
        <v>19</v>
      </c>
      <c r="V8" s="17">
        <v>20</v>
      </c>
      <c r="W8" s="17">
        <v>21</v>
      </c>
      <c r="X8" s="17">
        <v>22</v>
      </c>
      <c r="Y8" s="17">
        <v>23</v>
      </c>
      <c r="Z8" s="17">
        <v>24</v>
      </c>
      <c r="AA8" s="82" t="s">
        <v>30</v>
      </c>
    </row>
    <row r="9" spans="1:27">
      <c r="A9" s="83" t="s">
        <v>31</v>
      </c>
      <c r="B9" s="19" t="s">
        <v>141</v>
      </c>
      <c r="C9" s="20">
        <v>0.1438</v>
      </c>
      <c r="D9" s="21"/>
      <c r="E9" s="21">
        <v>0.006</v>
      </c>
      <c r="F9" s="84"/>
      <c r="G9" s="21"/>
      <c r="H9" s="21">
        <v>0.0152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116"/>
      <c r="AA9" s="64" t="s">
        <v>105</v>
      </c>
    </row>
    <row r="10" spans="1:27">
      <c r="A10" s="85"/>
      <c r="B10" s="23" t="s">
        <v>88</v>
      </c>
      <c r="C10" s="24"/>
      <c r="D10" s="25"/>
      <c r="E10" s="25">
        <v>0.0084</v>
      </c>
      <c r="F10" s="86">
        <v>0.0006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117"/>
      <c r="AA10" s="66"/>
    </row>
    <row r="11" spans="1:27">
      <c r="A11" s="85"/>
      <c r="B11" s="26" t="s">
        <v>69</v>
      </c>
      <c r="C11" s="24"/>
      <c r="D11" s="25">
        <v>0.0104316</v>
      </c>
      <c r="E11" s="25"/>
      <c r="F11" s="86"/>
      <c r="G11" s="25"/>
      <c r="H11" s="25"/>
      <c r="I11" s="25">
        <v>0.013</v>
      </c>
      <c r="J11" s="25">
        <v>0.032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117"/>
      <c r="AA11" s="66"/>
    </row>
    <row r="12" spans="1:27">
      <c r="A12" s="85"/>
      <c r="B12" s="23"/>
      <c r="C12" s="24"/>
      <c r="D12" s="25"/>
      <c r="E12" s="25"/>
      <c r="F12" s="86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117"/>
      <c r="AA12" s="66"/>
    </row>
    <row r="13" ht="13.95" spans="1:27">
      <c r="A13" s="87"/>
      <c r="B13" s="28"/>
      <c r="C13" s="29"/>
      <c r="D13" s="30"/>
      <c r="E13" s="30"/>
      <c r="F13" s="88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118"/>
      <c r="AA13" s="66"/>
    </row>
    <row r="14" spans="1:27">
      <c r="A14" s="83" t="s">
        <v>36</v>
      </c>
      <c r="B14" s="19" t="s">
        <v>140</v>
      </c>
      <c r="C14" s="20"/>
      <c r="D14" s="21"/>
      <c r="E14" s="21"/>
      <c r="F14" s="84"/>
      <c r="G14" s="21"/>
      <c r="H14" s="21"/>
      <c r="I14" s="21"/>
      <c r="J14" s="21"/>
      <c r="K14" s="21"/>
      <c r="L14" s="21">
        <v>0.1374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116"/>
      <c r="AA14" s="66"/>
    </row>
    <row r="15" spans="1:27">
      <c r="A15" s="85"/>
      <c r="B15" s="23"/>
      <c r="C15" s="24"/>
      <c r="D15" s="25"/>
      <c r="E15" s="25"/>
      <c r="F15" s="86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117"/>
      <c r="AA15" s="66"/>
    </row>
    <row r="16" spans="1:27">
      <c r="A16" s="85"/>
      <c r="B16" s="23"/>
      <c r="C16" s="24"/>
      <c r="D16" s="25"/>
      <c r="E16" s="25"/>
      <c r="F16" s="86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117"/>
      <c r="AA16" s="66"/>
    </row>
    <row r="17" ht="13.95" spans="1:27">
      <c r="A17" s="89"/>
      <c r="B17" s="90"/>
      <c r="C17" s="31"/>
      <c r="D17" s="32"/>
      <c r="E17" s="32"/>
      <c r="F17" s="9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119"/>
      <c r="AA17" s="66"/>
    </row>
    <row r="18" spans="1:27">
      <c r="A18" s="92" t="s">
        <v>37</v>
      </c>
      <c r="B18" s="34" t="s">
        <v>38</v>
      </c>
      <c r="C18" s="20"/>
      <c r="D18" s="21"/>
      <c r="E18" s="21"/>
      <c r="F18" s="84"/>
      <c r="G18" s="21">
        <v>0.0064</v>
      </c>
      <c r="H18" s="21"/>
      <c r="I18" s="21"/>
      <c r="J18" s="21"/>
      <c r="K18" s="21"/>
      <c r="L18" s="21"/>
      <c r="M18" s="21"/>
      <c r="N18" s="21">
        <v>0.05144</v>
      </c>
      <c r="O18" s="21">
        <v>0.01589</v>
      </c>
      <c r="P18" s="21">
        <v>0.08</v>
      </c>
      <c r="Q18" s="21">
        <v>0.0104</v>
      </c>
      <c r="R18" s="21">
        <v>0.01</v>
      </c>
      <c r="S18" s="21">
        <v>0.00245</v>
      </c>
      <c r="T18" s="21"/>
      <c r="U18" s="21"/>
      <c r="V18" s="21">
        <v>0.007</v>
      </c>
      <c r="W18" s="21"/>
      <c r="X18" s="21"/>
      <c r="Y18" s="21"/>
      <c r="Z18" s="116"/>
      <c r="AA18" s="66"/>
    </row>
    <row r="19" ht="26.4" spans="1:27">
      <c r="A19" s="93"/>
      <c r="B19" s="36" t="s">
        <v>142</v>
      </c>
      <c r="C19" s="24"/>
      <c r="D19" s="25"/>
      <c r="E19" s="25"/>
      <c r="F19" s="86"/>
      <c r="G19" s="25"/>
      <c r="H19" s="25"/>
      <c r="I19" s="25"/>
      <c r="J19" s="25"/>
      <c r="K19" s="25"/>
      <c r="L19" s="25"/>
      <c r="M19" s="25">
        <v>0.0715</v>
      </c>
      <c r="N19" s="25"/>
      <c r="O19" s="25"/>
      <c r="P19" s="25"/>
      <c r="Q19" s="25"/>
      <c r="R19" s="25">
        <v>0.015</v>
      </c>
      <c r="S19" s="25">
        <v>0.0074</v>
      </c>
      <c r="T19" s="25"/>
      <c r="U19" s="25">
        <v>0.22</v>
      </c>
      <c r="V19" s="25"/>
      <c r="W19" s="25"/>
      <c r="X19" s="25"/>
      <c r="Y19" s="25"/>
      <c r="Z19" s="117"/>
      <c r="AA19" s="66"/>
    </row>
    <row r="20" spans="1:27">
      <c r="A20" s="93"/>
      <c r="B20" s="108" t="s">
        <v>92</v>
      </c>
      <c r="C20" s="24"/>
      <c r="D20" s="25"/>
      <c r="E20" s="25">
        <v>0.0084</v>
      </c>
      <c r="F20" s="86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>
        <v>0.018</v>
      </c>
      <c r="U20" s="25"/>
      <c r="V20" s="25"/>
      <c r="W20" s="25"/>
      <c r="X20" s="25"/>
      <c r="Y20" s="25"/>
      <c r="Z20" s="117"/>
      <c r="AA20" s="66"/>
    </row>
    <row r="21" spans="1:27">
      <c r="A21" s="93"/>
      <c r="B21" s="26" t="s">
        <v>42</v>
      </c>
      <c r="C21" s="24"/>
      <c r="D21" s="25"/>
      <c r="E21" s="25"/>
      <c r="F21" s="86"/>
      <c r="G21" s="25"/>
      <c r="H21" s="25"/>
      <c r="I21" s="25"/>
      <c r="J21" s="25"/>
      <c r="K21" s="25">
        <v>0.0504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117"/>
      <c r="AA21" s="66"/>
    </row>
    <row r="22" ht="13.95" spans="1:27">
      <c r="A22" s="94"/>
      <c r="B22" s="38"/>
      <c r="C22" s="29"/>
      <c r="D22" s="30"/>
      <c r="E22" s="30"/>
      <c r="F22" s="88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118"/>
      <c r="AA22" s="66"/>
    </row>
    <row r="23" spans="1:27">
      <c r="A23" s="92" t="s">
        <v>43</v>
      </c>
      <c r="B23" s="19" t="s">
        <v>93</v>
      </c>
      <c r="C23" s="20">
        <v>0.0145</v>
      </c>
      <c r="D23" s="21">
        <v>0.0022</v>
      </c>
      <c r="E23" s="21">
        <v>0.01</v>
      </c>
      <c r="F23" s="84"/>
      <c r="G23" s="21"/>
      <c r="H23" s="21">
        <v>0.005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0.072</v>
      </c>
      <c r="X23" s="21"/>
      <c r="Y23" s="21">
        <v>8</v>
      </c>
      <c r="Z23" s="116">
        <v>10</v>
      </c>
      <c r="AA23" s="66"/>
    </row>
    <row r="24" spans="1:27">
      <c r="A24" s="93"/>
      <c r="B24" s="23" t="s">
        <v>94</v>
      </c>
      <c r="C24" s="24"/>
      <c r="D24" s="25"/>
      <c r="E24" s="25">
        <v>0.003</v>
      </c>
      <c r="F24" s="86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>
        <v>0.025</v>
      </c>
      <c r="W24" s="25"/>
      <c r="X24" s="25"/>
      <c r="Y24" s="25"/>
      <c r="Z24" s="117"/>
      <c r="AA24" s="66"/>
    </row>
    <row r="25" spans="1:27">
      <c r="A25" s="93"/>
      <c r="B25" s="23" t="s">
        <v>45</v>
      </c>
      <c r="C25" s="24"/>
      <c r="D25" s="25"/>
      <c r="E25" s="25">
        <v>0.007</v>
      </c>
      <c r="F25" s="86">
        <v>0.0006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117"/>
      <c r="AA25" s="66"/>
    </row>
    <row r="26" spans="1:27">
      <c r="A26" s="93"/>
      <c r="B26" s="90"/>
      <c r="C26" s="31"/>
      <c r="D26" s="32"/>
      <c r="E26" s="32"/>
      <c r="F26" s="91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119"/>
      <c r="AA26" s="66"/>
    </row>
    <row r="27" ht="13.95" spans="1:27">
      <c r="A27" s="94"/>
      <c r="B27" s="28"/>
      <c r="C27" s="29"/>
      <c r="D27" s="30"/>
      <c r="E27" s="30"/>
      <c r="F27" s="88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>
        <v>1</v>
      </c>
      <c r="Y27" s="30"/>
      <c r="Z27" s="118"/>
      <c r="AA27" s="69"/>
    </row>
    <row r="28" ht="15.6" spans="1:27">
      <c r="A28" s="39" t="s">
        <v>47</v>
      </c>
      <c r="B28" s="40"/>
      <c r="C28" s="20">
        <f t="shared" ref="C28:I28" si="0">SUM(C9:C27)</f>
        <v>0.1583</v>
      </c>
      <c r="D28" s="21">
        <f t="shared" si="0"/>
        <v>0.0126316</v>
      </c>
      <c r="E28" s="21">
        <f t="shared" si="0"/>
        <v>0.0428</v>
      </c>
      <c r="F28" s="21">
        <f t="shared" si="0"/>
        <v>0.0012</v>
      </c>
      <c r="G28" s="21">
        <f t="shared" si="0"/>
        <v>0.0064</v>
      </c>
      <c r="H28" s="21">
        <f t="shared" si="0"/>
        <v>0.0202</v>
      </c>
      <c r="I28" s="21">
        <f t="shared" si="0"/>
        <v>0.013</v>
      </c>
      <c r="J28" s="21">
        <f t="shared" ref="J28:Y28" si="1">SUM(J9:J27)</f>
        <v>0.032</v>
      </c>
      <c r="K28" s="21">
        <f t="shared" si="1"/>
        <v>0.0504</v>
      </c>
      <c r="L28" s="21">
        <f t="shared" si="1"/>
        <v>0.1374</v>
      </c>
      <c r="M28" s="21">
        <f t="shared" si="1"/>
        <v>0.0715</v>
      </c>
      <c r="N28" s="21">
        <f t="shared" si="1"/>
        <v>0.05144</v>
      </c>
      <c r="O28" s="21">
        <f t="shared" si="1"/>
        <v>0.01589</v>
      </c>
      <c r="P28" s="21">
        <f t="shared" si="1"/>
        <v>0.08</v>
      </c>
      <c r="Q28" s="21">
        <f t="shared" si="1"/>
        <v>0.0104</v>
      </c>
      <c r="R28" s="21">
        <f t="shared" si="1"/>
        <v>0.025</v>
      </c>
      <c r="S28" s="21">
        <f t="shared" si="1"/>
        <v>0.00985</v>
      </c>
      <c r="T28" s="21">
        <f t="shared" si="1"/>
        <v>0.018</v>
      </c>
      <c r="U28" s="21">
        <f t="shared" si="1"/>
        <v>0.22</v>
      </c>
      <c r="V28" s="21">
        <f t="shared" si="1"/>
        <v>0.032</v>
      </c>
      <c r="W28" s="21">
        <f t="shared" si="1"/>
        <v>0.072</v>
      </c>
      <c r="X28" s="21">
        <v>1</v>
      </c>
      <c r="Y28" s="21">
        <v>8</v>
      </c>
      <c r="Z28" s="116">
        <v>10</v>
      </c>
      <c r="AA28" s="129"/>
    </row>
    <row r="29" ht="15.6" hidden="1" spans="1:27">
      <c r="A29" s="41" t="s">
        <v>48</v>
      </c>
      <c r="B29" s="42"/>
      <c r="C29" s="128">
        <f t="shared" ref="C29:I29" si="2">139*C28</f>
        <v>22.0037</v>
      </c>
      <c r="D29" s="128">
        <f t="shared" si="2"/>
        <v>1.7557924</v>
      </c>
      <c r="E29" s="128">
        <f t="shared" si="2"/>
        <v>5.9492</v>
      </c>
      <c r="F29" s="128">
        <f t="shared" si="2"/>
        <v>0.1668</v>
      </c>
      <c r="G29" s="128">
        <f t="shared" si="2"/>
        <v>0.8896</v>
      </c>
      <c r="H29" s="128">
        <f t="shared" si="2"/>
        <v>2.8078</v>
      </c>
      <c r="I29" s="128">
        <f t="shared" si="2"/>
        <v>1.807</v>
      </c>
      <c r="J29" s="128">
        <f t="shared" ref="J29:AB29" si="3">139*J28</f>
        <v>4.448</v>
      </c>
      <c r="K29" s="128">
        <f t="shared" si="3"/>
        <v>7.0056</v>
      </c>
      <c r="L29" s="128">
        <f t="shared" si="3"/>
        <v>19.0986</v>
      </c>
      <c r="M29" s="128">
        <f t="shared" si="3"/>
        <v>9.9385</v>
      </c>
      <c r="N29" s="128">
        <f t="shared" si="3"/>
        <v>7.15016</v>
      </c>
      <c r="O29" s="128">
        <f t="shared" si="3"/>
        <v>2.20871</v>
      </c>
      <c r="P29" s="128">
        <f t="shared" si="3"/>
        <v>11.12</v>
      </c>
      <c r="Q29" s="128">
        <f t="shared" si="3"/>
        <v>1.4456</v>
      </c>
      <c r="R29" s="128">
        <f t="shared" si="3"/>
        <v>3.475</v>
      </c>
      <c r="S29" s="128">
        <f t="shared" si="3"/>
        <v>1.36915</v>
      </c>
      <c r="T29" s="128">
        <f t="shared" si="3"/>
        <v>2.502</v>
      </c>
      <c r="U29" s="128">
        <f t="shared" si="3"/>
        <v>30.58</v>
      </c>
      <c r="V29" s="128">
        <f t="shared" si="3"/>
        <v>4.448</v>
      </c>
      <c r="W29" s="128">
        <f t="shared" si="3"/>
        <v>10.008</v>
      </c>
      <c r="X29" s="128">
        <v>1</v>
      </c>
      <c r="Y29" s="128">
        <v>8</v>
      </c>
      <c r="Z29" s="128">
        <v>10</v>
      </c>
      <c r="AA29" s="71"/>
    </row>
    <row r="30" ht="15.6" spans="1:27">
      <c r="A30" s="41" t="s">
        <v>48</v>
      </c>
      <c r="B30" s="42"/>
      <c r="C30" s="44">
        <f t="shared" ref="C30:I30" si="4">ROUND(C29,2)</f>
        <v>22</v>
      </c>
      <c r="D30" s="45">
        <f t="shared" si="4"/>
        <v>1.76</v>
      </c>
      <c r="E30" s="45">
        <f t="shared" si="4"/>
        <v>5.95</v>
      </c>
      <c r="F30" s="45">
        <f t="shared" si="4"/>
        <v>0.17</v>
      </c>
      <c r="G30" s="45">
        <f t="shared" si="4"/>
        <v>0.89</v>
      </c>
      <c r="H30" s="45">
        <f t="shared" si="4"/>
        <v>2.81</v>
      </c>
      <c r="I30" s="45">
        <f t="shared" si="4"/>
        <v>1.81</v>
      </c>
      <c r="J30" s="45">
        <f t="shared" ref="J30:U30" si="5">ROUND(J29,2)</f>
        <v>4.45</v>
      </c>
      <c r="K30" s="45">
        <f t="shared" si="5"/>
        <v>7.01</v>
      </c>
      <c r="L30" s="45">
        <f t="shared" si="5"/>
        <v>19.1</v>
      </c>
      <c r="M30" s="45">
        <f t="shared" si="5"/>
        <v>9.94</v>
      </c>
      <c r="N30" s="45">
        <f t="shared" si="5"/>
        <v>7.15</v>
      </c>
      <c r="O30" s="45">
        <f t="shared" si="5"/>
        <v>2.21</v>
      </c>
      <c r="P30" s="45">
        <f t="shared" si="5"/>
        <v>11.12</v>
      </c>
      <c r="Q30" s="45">
        <f t="shared" si="5"/>
        <v>1.45</v>
      </c>
      <c r="R30" s="45">
        <f t="shared" si="5"/>
        <v>3.48</v>
      </c>
      <c r="S30" s="45">
        <f t="shared" si="5"/>
        <v>1.37</v>
      </c>
      <c r="T30" s="45">
        <f t="shared" ref="T30:Z30" si="6">ROUND(T29,2)</f>
        <v>2.5</v>
      </c>
      <c r="U30" s="45">
        <f t="shared" si="6"/>
        <v>30.58</v>
      </c>
      <c r="V30" s="45">
        <f t="shared" si="6"/>
        <v>4.45</v>
      </c>
      <c r="W30" s="45">
        <f t="shared" si="6"/>
        <v>10.01</v>
      </c>
      <c r="X30" s="57">
        <v>1</v>
      </c>
      <c r="Y30" s="57">
        <v>8</v>
      </c>
      <c r="Z30" s="72">
        <v>10</v>
      </c>
      <c r="AA30" s="71"/>
    </row>
    <row r="31" ht="15.6" spans="1:27">
      <c r="A31" s="41" t="s">
        <v>49</v>
      </c>
      <c r="B31" s="42"/>
      <c r="C31" s="44">
        <v>80</v>
      </c>
      <c r="D31" s="46">
        <v>800</v>
      </c>
      <c r="E31" s="46">
        <v>92</v>
      </c>
      <c r="F31" s="46">
        <v>1400</v>
      </c>
      <c r="G31" s="45">
        <v>55</v>
      </c>
      <c r="H31" s="45">
        <v>120</v>
      </c>
      <c r="I31" s="45">
        <v>570</v>
      </c>
      <c r="J31" s="46">
        <v>62.37</v>
      </c>
      <c r="K31" s="46">
        <v>39.5</v>
      </c>
      <c r="L31" s="45">
        <v>120</v>
      </c>
      <c r="M31" s="45">
        <v>240</v>
      </c>
      <c r="N31" s="45">
        <v>430</v>
      </c>
      <c r="O31" s="45">
        <v>180</v>
      </c>
      <c r="P31" s="45">
        <v>48</v>
      </c>
      <c r="Q31" s="45">
        <v>45</v>
      </c>
      <c r="R31" s="57">
        <v>80</v>
      </c>
      <c r="S31" s="45">
        <v>220</v>
      </c>
      <c r="T31" s="45">
        <v>220</v>
      </c>
      <c r="U31" s="45">
        <v>85</v>
      </c>
      <c r="V31" s="45">
        <v>444</v>
      </c>
      <c r="W31" s="45">
        <v>300</v>
      </c>
      <c r="X31" s="57">
        <v>13</v>
      </c>
      <c r="Y31" s="57">
        <v>8</v>
      </c>
      <c r="Z31" s="72">
        <v>2.7</v>
      </c>
      <c r="AA31" s="23"/>
    </row>
    <row r="32" ht="16.35" spans="1:27">
      <c r="A32" s="47" t="s">
        <v>50</v>
      </c>
      <c r="B32" s="48"/>
      <c r="C32" s="49">
        <f>C31*C30</f>
        <v>1760</v>
      </c>
      <c r="D32" s="49">
        <f>D31*D30</f>
        <v>1408</v>
      </c>
      <c r="E32" s="49">
        <f>E31*E30</f>
        <v>547.4</v>
      </c>
      <c r="F32" s="49">
        <f>F31*F30</f>
        <v>238</v>
      </c>
      <c r="G32" s="49">
        <f t="shared" ref="G32:AB32" si="7">G31*G30</f>
        <v>48.95</v>
      </c>
      <c r="H32" s="49">
        <f t="shared" si="7"/>
        <v>337.2</v>
      </c>
      <c r="I32" s="49">
        <f t="shared" si="7"/>
        <v>1031.7</v>
      </c>
      <c r="J32" s="49">
        <f t="shared" si="7"/>
        <v>277.5465</v>
      </c>
      <c r="K32" s="49">
        <f t="shared" si="7"/>
        <v>276.895</v>
      </c>
      <c r="L32" s="49">
        <f t="shared" si="7"/>
        <v>2292</v>
      </c>
      <c r="M32" s="49">
        <f t="shared" si="7"/>
        <v>2385.6</v>
      </c>
      <c r="N32" s="49">
        <f t="shared" si="7"/>
        <v>3074.5</v>
      </c>
      <c r="O32" s="49">
        <f t="shared" si="7"/>
        <v>397.8</v>
      </c>
      <c r="P32" s="49">
        <f t="shared" si="7"/>
        <v>533.76</v>
      </c>
      <c r="Q32" s="49">
        <f t="shared" si="7"/>
        <v>65.25</v>
      </c>
      <c r="R32" s="49">
        <f t="shared" si="7"/>
        <v>278.4</v>
      </c>
      <c r="S32" s="49">
        <f t="shared" si="7"/>
        <v>301.4</v>
      </c>
      <c r="T32" s="49">
        <f t="shared" si="7"/>
        <v>550</v>
      </c>
      <c r="U32" s="49">
        <f t="shared" si="7"/>
        <v>2599.3</v>
      </c>
      <c r="V32" s="49">
        <f t="shared" si="7"/>
        <v>1975.8</v>
      </c>
      <c r="W32" s="49">
        <f t="shared" si="7"/>
        <v>3003</v>
      </c>
      <c r="X32" s="49">
        <f t="shared" si="7"/>
        <v>13</v>
      </c>
      <c r="Y32" s="49">
        <f t="shared" si="7"/>
        <v>64</v>
      </c>
      <c r="Z32" s="49">
        <f t="shared" si="7"/>
        <v>27</v>
      </c>
      <c r="AA32" s="73">
        <f>SUM(C32:Z32)</f>
        <v>23486.5015</v>
      </c>
    </row>
    <row r="33" ht="15.6" spans="1:27">
      <c r="A33" s="50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74">
        <f>AA32/AA2</f>
        <v>168.967636690647</v>
      </c>
    </row>
    <row r="34" customFormat="1" ht="27" customHeight="1" spans="2:15">
      <c r="B34" s="52" t="s">
        <v>51</v>
      </c>
      <c r="M34" s="74"/>
      <c r="N34" s="58"/>
      <c r="O34" s="58"/>
    </row>
    <row r="35" customFormat="1" ht="27" customHeight="1" spans="2:15">
      <c r="B35" s="52" t="s">
        <v>52</v>
      </c>
      <c r="M35" s="74"/>
      <c r="N35" s="58"/>
      <c r="O35" s="58"/>
    </row>
    <row r="36" customFormat="1" ht="27" customHeight="1" spans="2:2">
      <c r="B36" s="52" t="s">
        <v>53</v>
      </c>
    </row>
  </sheetData>
  <mergeCells count="39">
    <mergeCell ref="A1:Z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2"/>
    <mergeCell ref="A23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A9:AA27"/>
  </mergeCells>
  <pageMargins left="0.0784722222222222" right="0.196527777777778" top="1.05069444444444" bottom="1.05069444444444" header="0.708333333333333" footer="0.786805555555556"/>
  <pageSetup paperSize="9" scale="74" orientation="landscape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LibreOffice/6.4.3.2$Windows_X86_64 LibreOffice_project/747b5d0ebf89f41c860ec2a39efd7cb15b54f2d8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04.05</vt:lpstr>
      <vt:lpstr>05.05</vt:lpstr>
      <vt:lpstr>06.05</vt:lpstr>
      <vt:lpstr>11,05</vt:lpstr>
      <vt:lpstr>12.05.</vt:lpstr>
      <vt:lpstr>13.05</vt:lpstr>
      <vt:lpstr>1605</vt:lpstr>
      <vt:lpstr>17.05</vt:lpstr>
      <vt:lpstr>18.05</vt:lpstr>
      <vt:lpstr>19.05</vt:lpstr>
      <vt:lpstr>20.05</vt:lpstr>
      <vt:lpstr>23.05</vt:lpstr>
      <vt:lpstr>24.05</vt:lpstr>
      <vt:lpstr>25.05</vt:lpstr>
      <vt:lpstr>26.05</vt:lpstr>
      <vt:lpstr>27.05</vt:lpstr>
      <vt:lpstr>30.05</vt:lpstr>
      <vt:lpstr>31.05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</cp:lastModifiedBy>
  <cp:revision>0</cp:revision>
  <dcterms:created xsi:type="dcterms:W3CDTF">2021-06-07T14:56:00Z</dcterms:created>
  <dcterms:modified xsi:type="dcterms:W3CDTF">2022-06-02T09:46:03Z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1049-11.2.0.11130</vt:lpwstr>
  </property>
  <property fmtid="{D5CDD505-2E9C-101B-9397-08002B2CF9AE}" pid="3" name="ICV">
    <vt:lpwstr>B51427958CE44F1C9B84CC11CF824A07</vt:lpwstr>
  </property>
</Properties>
</file>